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Økonomi og Styring\Risikostyring\Risikokontroll\Pilar 3\2019\Q4\"/>
    </mc:Choice>
  </mc:AlternateContent>
  <xr:revisionPtr revIDLastSave="0" documentId="13_ncr:1_{0FCB5046-51EF-4BF1-8F0B-A57A9B094B1B}" xr6:coauthVersionLast="44" xr6:coauthVersionMax="44" xr10:uidLastSave="{00000000-0000-0000-0000-000000000000}"/>
  <bookViews>
    <workbookView xWindow="-120" yWindow="-120" windowWidth="19440" windowHeight="1500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1" r:id="rId27"/>
    <sheet name="27" sheetId="182" r:id="rId28"/>
    <sheet name="28" sheetId="183" r:id="rId29"/>
    <sheet name="29" sheetId="184" r:id="rId30"/>
    <sheet name="30" sheetId="185" r:id="rId31"/>
    <sheet name="31" sheetId="186" r:id="rId32"/>
    <sheet name="32" sheetId="187" r:id="rId33"/>
    <sheet name="33" sheetId="188" r:id="rId34"/>
    <sheet name="34" sheetId="189" r:id="rId35"/>
    <sheet name="35" sheetId="190" r:id="rId36"/>
    <sheet name="36" sheetId="191" r:id="rId37"/>
    <sheet name="37" sheetId="192" r:id="rId38"/>
    <sheet name="38" sheetId="196" r:id="rId39"/>
  </sheets>
  <externalReferences>
    <externalReference r:id="rId40"/>
    <externalReference r:id="rId41"/>
    <externalReference r:id="rId42"/>
    <externalReference r:id="rId43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85" l="1"/>
  <c r="F16" i="184"/>
  <c r="F13" i="184"/>
  <c r="F10" i="184"/>
  <c r="E16" i="184"/>
  <c r="D16" i="184"/>
  <c r="C16" i="184"/>
  <c r="F15" i="184"/>
  <c r="F14" i="184"/>
  <c r="F12" i="184"/>
  <c r="F11" i="184"/>
  <c r="F9" i="184"/>
  <c r="F8" i="184"/>
  <c r="E12" i="183"/>
  <c r="E14" i="183"/>
  <c r="D12" i="183"/>
  <c r="D14" i="183"/>
  <c r="C12" i="183"/>
  <c r="C14" i="183"/>
  <c r="F11" i="183"/>
  <c r="F9" i="183"/>
  <c r="F8" i="183"/>
  <c r="F10" i="183"/>
  <c r="F16" i="182"/>
  <c r="F10" i="182"/>
  <c r="E16" i="182"/>
  <c r="D16" i="182"/>
  <c r="C16" i="182"/>
  <c r="F12" i="183"/>
  <c r="F13" i="183"/>
  <c r="F14" i="183"/>
  <c r="F13" i="182"/>
  <c r="F15" i="182"/>
  <c r="F14" i="182"/>
  <c r="F12" i="182"/>
  <c r="F11" i="182"/>
  <c r="F9" i="182"/>
  <c r="F8" i="182"/>
  <c r="D25" i="173"/>
  <c r="D21" i="173"/>
  <c r="D18" i="173"/>
  <c r="C18" i="173"/>
  <c r="C21" i="173"/>
  <c r="C25" i="173"/>
  <c r="D7" i="161"/>
  <c r="C7" i="161"/>
  <c r="F8" i="175"/>
  <c r="F7" i="175"/>
  <c r="F6" i="175"/>
  <c r="F9" i="175"/>
  <c r="E9" i="175"/>
  <c r="D9" i="175"/>
  <c r="C9" i="175"/>
  <c r="G6" i="186"/>
  <c r="F16" i="169"/>
  <c r="D16" i="169"/>
  <c r="G20" i="159"/>
  <c r="F20" i="159"/>
  <c r="E20" i="159"/>
  <c r="D20" i="159"/>
  <c r="C20" i="159"/>
  <c r="C11" i="181"/>
  <c r="C18" i="169"/>
  <c r="E18" i="169"/>
  <c r="D18" i="169"/>
  <c r="D20" i="169"/>
  <c r="D23" i="169"/>
  <c r="F18" i="169"/>
  <c r="G18" i="169"/>
  <c r="H18" i="169"/>
  <c r="C8" i="169"/>
  <c r="D8" i="169"/>
  <c r="E8" i="169"/>
  <c r="F8" i="169"/>
  <c r="F20" i="169"/>
  <c r="F23" i="169"/>
  <c r="G8" i="169"/>
  <c r="H8" i="169"/>
  <c r="H11" i="163"/>
  <c r="H10" i="163"/>
  <c r="H9" i="163"/>
  <c r="F11" i="163"/>
  <c r="F10" i="163"/>
  <c r="F9" i="163"/>
  <c r="D11" i="163"/>
  <c r="D10" i="163"/>
  <c r="D9" i="163"/>
  <c r="D12" i="163"/>
  <c r="H7" i="163"/>
  <c r="F7" i="163"/>
  <c r="D7" i="163"/>
  <c r="D21" i="162"/>
  <c r="D20" i="162"/>
  <c r="H35" i="162"/>
  <c r="F35" i="162"/>
  <c r="D35" i="162"/>
  <c r="F34" i="162"/>
  <c r="H34" i="162"/>
  <c r="D34" i="162"/>
  <c r="H31" i="162"/>
  <c r="H30" i="162"/>
  <c r="H29" i="162"/>
  <c r="H28" i="162"/>
  <c r="F31" i="162"/>
  <c r="F30" i="162"/>
  <c r="F29" i="162"/>
  <c r="F28" i="162"/>
  <c r="D31" i="162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D24" i="162"/>
  <c r="D23" i="162"/>
  <c r="D22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G26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6" i="158"/>
  <c r="E15" i="158"/>
  <c r="E14" i="158"/>
  <c r="E13" i="158"/>
  <c r="E12" i="158"/>
  <c r="E11" i="158"/>
  <c r="E10" i="158"/>
  <c r="H16" i="158"/>
  <c r="H15" i="158"/>
  <c r="H14" i="158"/>
  <c r="H13" i="158"/>
  <c r="H12" i="158"/>
  <c r="H11" i="158"/>
  <c r="H10" i="158"/>
  <c r="K16" i="158"/>
  <c r="K15" i="158"/>
  <c r="K14" i="158"/>
  <c r="K13" i="158"/>
  <c r="K12" i="158"/>
  <c r="K11" i="158"/>
  <c r="K10" i="158"/>
  <c r="G9" i="158"/>
  <c r="G17" i="158"/>
  <c r="F9" i="158"/>
  <c r="F17" i="158"/>
  <c r="J9" i="158"/>
  <c r="J17" i="158"/>
  <c r="I9" i="158"/>
  <c r="I17" i="158"/>
  <c r="D9" i="158"/>
  <c r="D17" i="158"/>
  <c r="C9" i="158"/>
  <c r="C17" i="158"/>
  <c r="E12" i="161"/>
  <c r="E15" i="161"/>
  <c r="E17" i="161"/>
  <c r="D12" i="161"/>
  <c r="D15" i="161"/>
  <c r="D17" i="161"/>
  <c r="C12" i="161"/>
  <c r="C15" i="161"/>
  <c r="C17" i="161"/>
  <c r="H12" i="169"/>
  <c r="H20" i="169"/>
  <c r="H23" i="169"/>
  <c r="F12" i="169"/>
  <c r="D12" i="169"/>
  <c r="G12" i="169"/>
  <c r="E12" i="169"/>
  <c r="C12" i="169"/>
  <c r="E11" i="168"/>
  <c r="D11" i="168"/>
  <c r="C11" i="168"/>
  <c r="C11" i="172"/>
  <c r="H32" i="162"/>
  <c r="H25" i="162"/>
  <c r="F25" i="162"/>
  <c r="G36" i="162"/>
  <c r="D32" i="162"/>
  <c r="F18" i="162"/>
  <c r="F32" i="162"/>
  <c r="E26" i="162"/>
  <c r="E36" i="162"/>
  <c r="D25" i="162"/>
  <c r="H18" i="162"/>
  <c r="D18" i="162"/>
  <c r="D26" i="162"/>
  <c r="C26" i="162"/>
  <c r="C36" i="162"/>
  <c r="K9" i="158"/>
  <c r="K17" i="158"/>
  <c r="H9" i="158"/>
  <c r="H17" i="158"/>
  <c r="F12" i="163"/>
  <c r="H12" i="163"/>
  <c r="G20" i="169"/>
  <c r="G23" i="169"/>
  <c r="E20" i="169"/>
  <c r="E23" i="169"/>
  <c r="C20" i="169"/>
  <c r="C23" i="169"/>
  <c r="E9" i="158"/>
  <c r="E17" i="158"/>
  <c r="H26" i="162"/>
  <c r="H36" i="162"/>
  <c r="F26" i="162"/>
  <c r="F36" i="162"/>
  <c r="D36" i="162"/>
</calcChain>
</file>

<file path=xl/sharedStrings.xml><?xml version="1.0" encoding="utf-8"?>
<sst xmlns="http://schemas.openxmlformats.org/spreadsheetml/2006/main" count="1233" uniqueCount="685">
  <si>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</si>
  <si>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</si>
  <si>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</si>
  <si>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</si>
  <si>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</si>
  <si>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</si>
  <si>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</si>
  <si>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</si>
  <si>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</si>
  <si>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</si>
  <si>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</si>
  <si>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</si>
  <si>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</si>
  <si>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</si>
  <si>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</si>
  <si>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</si>
  <si>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</si>
  <si>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</si>
  <si>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</si>
  <si>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</si>
  <si>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</si>
  <si>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</si>
  <si>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</si>
  <si>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</si>
  <si>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</si>
  <si>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</si>
  <si>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</si>
  <si>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</si>
  <si>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</si>
  <si>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</si>
  <si>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</si>
  <si>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</si>
  <si>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</si>
  <si>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</si>
  <si>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</si>
  <si>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</si>
  <si>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</si>
  <si>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</si>
  <si>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</si>
  <si>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</si>
  <si>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</si>
  <si>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</si>
  <si>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</si>
  <si>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</si>
  <si>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</si>
  <si>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</si>
  <si>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</si>
  <si>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</si>
  <si>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</si>
  <si>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</si>
  <si>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</si>
  <si>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</si>
  <si>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</si>
  <si>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</si>
  <si>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</si>
  <si>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</si>
  <si>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</si>
  <si>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</si>
  <si>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</si>
  <si>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</si>
  <si>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</si>
  <si>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</si>
  <si>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</si>
  <si>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</si>
  <si>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</si>
  <si>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</si>
  <si>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</si>
  <si>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</si>
  <si>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</si>
  <si>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</si>
  <si>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</si>
  <si>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</si>
  <si>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</si>
  <si>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</si>
  <si>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</si>
  <si>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</si>
  <si>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</si>
  <si>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</si>
  <si>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</si>
  <si>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</si>
  <si>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</si>
  <si>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</si>
  <si>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</si>
  <si>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</si>
  <si>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</si>
  <si>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</si>
  <si>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</si>
  <si>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</si>
  <si>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</si>
  <si>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</si>
  <si>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</si>
  <si>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</si>
  <si>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</si>
  <si>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</si>
  <si>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</si>
  <si>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</si>
  <si>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</si>
  <si>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</si>
  <si>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</si>
  <si>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</si>
  <si>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</si>
  <si>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</si>
  <si>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</si>
  <si>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</si>
  <si>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</si>
  <si>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Eiendelers kredittkvalitet</t>
  </si>
  <si>
    <t>Misligholdte engasjement</t>
  </si>
  <si>
    <t>Ikke misligholdte engasjement</t>
  </si>
  <si>
    <t>Nedskrivninger</t>
  </si>
  <si>
    <t>Netto</t>
  </si>
  <si>
    <t>Utlån</t>
  </si>
  <si>
    <t>Verdipapirer</t>
  </si>
  <si>
    <t>Eksponering utenom balansen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</si>
  <si>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</si>
  <si>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</si>
  <si>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</si>
  <si>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</si>
  <si>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</si>
  <si>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</si>
  <si>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</si>
  <si>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</si>
  <si>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</si>
  <si>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</si>
  <si>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</si>
  <si>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</si>
  <si>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</si>
  <si>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</si>
  <si>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</si>
  <si>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</si>
  <si>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</si>
  <si>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</si>
  <si>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</si>
  <si>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</si>
  <si>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</si>
  <si>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</si>
  <si>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</si>
  <si>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</si>
  <si>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</si>
  <si>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100 (Mislighold)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</si>
  <si>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</si>
  <si>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</si>
  <si>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</si>
  <si>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</si>
  <si>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</si>
  <si>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</si>
  <si>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</si>
  <si>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</si>
  <si>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</si>
  <si>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</si>
  <si>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</si>
  <si>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</si>
  <si>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</si>
  <si>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</si>
  <si>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</si>
  <si>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</si>
  <si>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</si>
  <si>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</si>
  <si>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</si>
  <si>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</si>
  <si>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</si>
  <si>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</si>
  <si>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</si>
  <si>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</si>
  <si>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</si>
  <si>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</si>
  <si>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</si>
  <si>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</si>
  <si>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</si>
  <si>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</si>
  <si>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</si>
  <si>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</si>
  <si>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</si>
  <si>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</si>
  <si>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</si>
  <si>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</si>
  <si>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</si>
  <si>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</si>
  <si>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</si>
  <si>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</si>
  <si>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</si>
  <si>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</si>
  <si>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</si>
  <si>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</si>
  <si>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</si>
  <si>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</si>
  <si>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</si>
  <si>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</si>
  <si>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</si>
  <si>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</si>
  <si>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</si>
  <si>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</si>
  <si>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</si>
  <si>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</si>
  <si>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</si>
  <si>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</si>
  <si>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</si>
  <si>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</si>
  <si>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</si>
  <si>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</si>
  <si>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</si>
  <si>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</si>
  <si>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</si>
  <si>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</si>
  <si>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</si>
  <si>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</si>
  <si>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</si>
  <si>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</si>
  <si>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</si>
  <si>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</si>
  <si>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</si>
  <si>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</si>
  <si>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</si>
  <si>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</si>
  <si>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Motpartsrisiko (CCR)</t>
  </si>
  <si>
    <t>CVA</t>
  </si>
  <si>
    <t>Markedsrisiko</t>
  </si>
  <si>
    <t>Operasjonell Risiko</t>
  </si>
  <si>
    <t>Gulvjustering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</si>
  <si>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</si>
  <si>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</si>
  <si>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</si>
  <si>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</si>
  <si>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</si>
  <si>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</si>
  <si>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</si>
  <si>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</si>
  <si>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</si>
  <si>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</si>
  <si>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</si>
  <si>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</si>
  <si>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</si>
  <si>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</si>
  <si>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</si>
  <si>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</si>
  <si>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</si>
  <si>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</si>
  <si>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</si>
  <si>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</si>
  <si>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</si>
  <si>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</si>
  <si>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</si>
  <si>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</si>
  <si>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</si>
  <si>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</si>
  <si>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</si>
  <si>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</si>
  <si>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</si>
  <si>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</si>
  <si>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</si>
  <si>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</si>
  <si>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</si>
  <si>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</si>
  <si>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</si>
  <si>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</si>
  <si>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</si>
  <si>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</si>
  <si>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</si>
  <si>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</si>
  <si>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</si>
  <si>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</si>
  <si>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</si>
  <si>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</si>
  <si>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</si>
  <si>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</si>
  <si>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</si>
  <si>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</si>
  <si>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</si>
  <si>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</si>
  <si>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</si>
  <si>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</si>
  <si>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</si>
  <si>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</si>
  <si>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</si>
  <si>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</si>
  <si>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</si>
  <si>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</si>
  <si>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</si>
  <si>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</si>
  <si>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</si>
  <si>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</si>
  <si>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</si>
  <si>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</si>
  <si>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</si>
  <si>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</si>
  <si>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</si>
  <si>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</si>
  <si>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</si>
  <si>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</si>
  <si>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</si>
  <si>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</si>
  <si>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</si>
  <si>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</si>
  <si>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</si>
  <si>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</si>
  <si>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</si>
  <si>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</si>
  <si>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</si>
  <si>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</si>
  <si>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</si>
  <si>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</si>
  <si>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</si>
  <si>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</si>
  <si>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</si>
  <si>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</si>
  <si>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</si>
  <si>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</si>
  <si>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</si>
  <si>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</si>
  <si>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</si>
  <si>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CL</t>
  </si>
  <si>
    <t>DE</t>
  </si>
  <si>
    <t>DK</t>
  </si>
  <si>
    <t>EE</t>
  </si>
  <si>
    <t>ES</t>
  </si>
  <si>
    <t>FI</t>
  </si>
  <si>
    <t>FO</t>
  </si>
  <si>
    <t>FR</t>
  </si>
  <si>
    <t>GB</t>
  </si>
  <si>
    <t>GR</t>
  </si>
  <si>
    <t>HK</t>
  </si>
  <si>
    <t>IS</t>
  </si>
  <si>
    <t>IT</t>
  </si>
  <si>
    <t>JP</t>
  </si>
  <si>
    <t>LT</t>
  </si>
  <si>
    <t>MT</t>
  </si>
  <si>
    <t>NL</t>
  </si>
  <si>
    <t>NO</t>
  </si>
  <si>
    <t>PH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</si>
  <si>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</si>
  <si>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</si>
  <si>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</si>
  <si>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</si>
  <si>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</si>
  <si>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</si>
  <si>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</si>
  <si>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</si>
  <si>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</si>
  <si>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</si>
  <si>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</si>
  <si>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</si>
  <si>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</si>
  <si>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</si>
  <si>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</si>
  <si>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</si>
  <si>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</si>
  <si>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</si>
  <si>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</si>
  <si>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</si>
  <si>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</si>
  <si>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</si>
  <si>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</si>
  <si>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</si>
  <si>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</si>
  <si>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</si>
  <si>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</si>
  <si>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</si>
  <si>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</si>
  <si>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Transport, privat/offentlig tjenesteytelse</t>
  </si>
  <si>
    <t>Offentlig forvaltning</t>
  </si>
  <si>
    <t>Utlandet</t>
  </si>
  <si>
    <t>Sum næringsliv/offentlig</t>
  </si>
  <si>
    <t>Personkunder</t>
  </si>
  <si>
    <t>Verdijustering utlån/innskudd til virkelig verdi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</si>
  <si>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</si>
  <si>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</si>
  <si>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</si>
  <si>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</si>
  <si>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</si>
  <si>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</si>
  <si>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Aldersfordeling av betalingsmislighold (kundens totale engasjement)</t>
  </si>
  <si>
    <t>0-1 måneder</t>
  </si>
  <si>
    <t>1-3 måneder</t>
  </si>
  <si>
    <t>3-6 måneder</t>
  </si>
  <si>
    <t>6-12 måneder</t>
  </si>
  <si>
    <t>Over 12 måneder</t>
  </si>
  <si>
    <t>Brutto misligholdte engasjement</t>
  </si>
  <si>
    <t>Aldersfordelt mislighold</t>
  </si>
  <si>
    <t>Tap på utlån og garantier</t>
  </si>
  <si>
    <t>Spesifikasjon av periodens tapskostnad</t>
  </si>
  <si>
    <t>Inngang på tidligere konstaterte tap</t>
  </si>
  <si>
    <t>Tapsspesifikasjon</t>
  </si>
  <si>
    <t>3-12 mnd</t>
  </si>
  <si>
    <t>1-5 år</t>
  </si>
  <si>
    <t>Over 5 år</t>
  </si>
  <si>
    <t>NOK</t>
  </si>
  <si>
    <t>Val</t>
  </si>
  <si>
    <t>Renterisiko</t>
  </si>
  <si>
    <t>Norske kroner</t>
  </si>
  <si>
    <t>Valuta</t>
  </si>
  <si>
    <t>EUR</t>
  </si>
  <si>
    <t>JPY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</si>
  <si>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</si>
  <si>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</si>
  <si>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</si>
  <si>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</si>
  <si>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</si>
  <si>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</si>
  <si>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</si>
  <si>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</si>
  <si>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</si>
  <si>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</si>
  <si>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</si>
  <si>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</si>
  <si>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</si>
  <si>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</si>
  <si>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</si>
  <si>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</si>
  <si>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</si>
  <si>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</si>
  <si>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</si>
  <si>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</si>
  <si>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</si>
  <si>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</si>
  <si>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</si>
  <si>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</si>
  <si>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</si>
  <si>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</si>
  <si>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</si>
  <si>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</si>
  <si>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</si>
  <si>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</si>
  <si>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</si>
  <si>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</si>
  <si>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</si>
  <si>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</si>
  <si>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</si>
  <si>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</si>
  <si>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</si>
  <si>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</si>
  <si>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</si>
  <si>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</si>
  <si>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</si>
  <si>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</si>
  <si>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</si>
  <si>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</si>
  <si>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</si>
  <si>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</si>
  <si>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</si>
  <si>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</si>
  <si>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</si>
  <si>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</si>
  <si>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</si>
  <si>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</si>
  <si>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</si>
  <si>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</si>
  <si>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</si>
  <si>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</si>
  <si>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</si>
  <si>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</si>
  <si>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</si>
  <si>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</si>
  <si>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</si>
  <si>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</si>
  <si>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</si>
  <si>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</si>
  <si>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</si>
  <si>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</si>
  <si>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</si>
  <si>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</si>
  <si>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</si>
  <si>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</si>
  <si>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</si>
  <si>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</si>
  <si>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</si>
  <si>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</si>
  <si>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</si>
  <si>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</si>
  <si>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</si>
  <si>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</si>
  <si>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</si>
  <si>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</si>
  <si>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</si>
  <si>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</si>
  <si>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</si>
  <si>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</si>
  <si>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</si>
  <si>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</si>
  <si>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</si>
  <si>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</si>
  <si>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</si>
  <si>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</si>
  <si>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</si>
  <si>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</si>
  <si>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</si>
  <si>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</si>
  <si>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</si>
  <si>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</si>
  <si>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</si>
  <si>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</si>
  <si>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</si>
  <si>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</si>
  <si>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</si>
  <si>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</si>
  <si>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</si>
  <si>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</si>
  <si>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</si>
  <si>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</si>
  <si>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</si>
  <si>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</si>
  <si>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</si>
  <si>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</si>
  <si>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</si>
  <si>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</si>
  <si>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</si>
  <si>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</si>
  <si>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</si>
  <si>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</si>
  <si>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</si>
  <si>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</si>
  <si>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</si>
  <si>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</si>
  <si>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</si>
  <si>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</si>
  <si>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</si>
  <si>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</si>
  <si>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</si>
  <si>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</si>
  <si>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</si>
  <si>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</si>
  <si>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</si>
  <si>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</si>
  <si>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</si>
  <si>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</si>
  <si>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</si>
  <si>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</si>
  <si>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</si>
  <si>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</si>
  <si>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</si>
  <si>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</si>
  <si>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</si>
  <si>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</si>
  <si>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Forklaring til de enkelte rader:</t>
  </si>
  <si>
    <t>Finanstilsynets rundskriv 14/2014, vedlegg 2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</si>
  <si>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</si>
  <si>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</si>
  <si>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</si>
  <si>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</si>
  <si>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</si>
  <si>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</si>
  <si>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</si>
  <si>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</si>
  <si>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</si>
  <si>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</si>
  <si>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</si>
  <si>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</si>
  <si>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</si>
  <si>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</si>
  <si>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</si>
  <si>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</si>
  <si>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</si>
  <si>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(Tall i hele kroner)</t>
  </si>
  <si>
    <t>Tall er oppgitt i millioner kroner og prosent om ikke annet er oppgitt.</t>
  </si>
  <si>
    <t>LV</t>
  </si>
  <si>
    <t>PT</t>
  </si>
  <si>
    <t>31.12.18</t>
  </si>
  <si>
    <t>UTLÅN TIL KUNDER</t>
  </si>
  <si>
    <t>Sum brutto utlån og fordringer på kunder</t>
  </si>
  <si>
    <t>Forventet tap (ECL) - Steg 1</t>
  </si>
  <si>
    <t>Forventet tap (ECL) - Steg 2</t>
  </si>
  <si>
    <t>Forventet tap (ECL) - Steg 3</t>
  </si>
  <si>
    <t>Sum netto utlån og fordringer på kunder</t>
  </si>
  <si>
    <t>Herav utlån vurdert til amortisert kost</t>
  </si>
  <si>
    <t>Herav utlån vurdert til virkelig verdi</t>
  </si>
  <si>
    <t>Innskudd</t>
  </si>
  <si>
    <t>Endring i ECL Steg 1</t>
  </si>
  <si>
    <t>Endring i ECL Steg 2</t>
  </si>
  <si>
    <t>Endring i ECL Steg 3</t>
  </si>
  <si>
    <t>Økning i eksisterende individuelle nedskrivninger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</si>
  <si>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</si>
  <si>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</si>
  <si>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</si>
  <si>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</si>
  <si>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</si>
  <si>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</si>
  <si>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</si>
  <si>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</si>
  <si>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</si>
  <si>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</si>
  <si>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</si>
  <si>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Engasjement (eksponering) fordelt på risikogrupper basert på sannsynligheten for mislighold</t>
  </si>
  <si>
    <t>Sum 31.12.2018</t>
  </si>
  <si>
    <t>Lav risikoklasse (0 % - &lt; 0,5 %)</t>
  </si>
  <si>
    <t>Middels risikoklasse (0,5 % - &lt; 3 %)</t>
  </si>
  <si>
    <t>Høy risikoklasse (3 % - &lt;100 %)</t>
  </si>
  <si>
    <t>Misligholdte/tapsutsatte engasjement</t>
  </si>
  <si>
    <t>Brutto engasjement før ECL</t>
  </si>
  <si>
    <t xml:space="preserve">- Forventet tap (ECL) </t>
  </si>
  <si>
    <t>Engasjement (eksponering) fordelt på risikogrupper basert på sannsynlighet for mislighold</t>
  </si>
  <si>
    <t>Endring i eksponering i perioden</t>
  </si>
  <si>
    <t>Innskudd fra husholdninger og små ikke-finansielle foretak</t>
  </si>
  <si>
    <t>AE</t>
  </si>
  <si>
    <t>AM</t>
  </si>
  <si>
    <t>AT</t>
  </si>
  <si>
    <t>DO</t>
  </si>
  <si>
    <t>HR</t>
  </si>
  <si>
    <t>IL</t>
  </si>
  <si>
    <t>IN</t>
  </si>
  <si>
    <t>KE</t>
  </si>
  <si>
    <t>LU</t>
  </si>
  <si>
    <t>TR</t>
  </si>
  <si>
    <t>UA</t>
  </si>
  <si>
    <t>[0.25,0.50)</t>
  </si>
  <si>
    <t>[0.50,0.75)</t>
  </si>
  <si>
    <t>Øvrige massemarked</t>
  </si>
  <si>
    <t>Generelle foretak</t>
  </si>
  <si>
    <t>Risikovektede eiendeler 31.12.2018</t>
  </si>
  <si>
    <t>Opptjent egenkapital i form av tilbakeholdte resultater</t>
  </si>
  <si>
    <t>BE</t>
  </si>
  <si>
    <t>Engasjement i mislighold UB Q2 2019</t>
  </si>
  <si>
    <t>NO0010856495</t>
  </si>
  <si>
    <t>1.000.000 NOK (pålydende)</t>
  </si>
  <si>
    <t>Call 12.06.2024</t>
  </si>
  <si>
    <t>3 mnd NIBOR + 3,55pp.</t>
  </si>
  <si>
    <t>CZ</t>
  </si>
  <si>
    <t>Risikovektede eiendeler 31.09.19</t>
  </si>
  <si>
    <t>Kjernekapitaldekning i %</t>
  </si>
  <si>
    <t>31.12.19</t>
  </si>
  <si>
    <t>Total kapitalkrav kredittrisiko</t>
  </si>
  <si>
    <t>ECL 01.01.2019</t>
  </si>
  <si>
    <t>Avgang av engasjement og overføring til steg 3 (individuell vurdering)</t>
  </si>
  <si>
    <t>Endring steg 3 (individuell vurdert)</t>
  </si>
  <si>
    <t>ECL  31.12.2019</t>
  </si>
  <si>
    <t>Netto engasjement</t>
  </si>
  <si>
    <t>Eksponering 01.01.2018</t>
  </si>
  <si>
    <t>Eksponering 31.12.2018</t>
  </si>
  <si>
    <t>Nye forventede tap i steg 3 (indivduelt vurdert)</t>
  </si>
  <si>
    <t>Konstaterte tap dekket av tidligere tapsavsetninger i steg 3 (individuelt vurdert)</t>
  </si>
  <si>
    <t>Reversering av tidligere forventede tap i steg 3 (individuelt vurdert)</t>
  </si>
  <si>
    <t>Konstaterte tap hvor det tidligere ikke er foretatt individuell vurdering</t>
  </si>
  <si>
    <t>0-3 mnd</t>
  </si>
  <si>
    <t>Herav: 
USD</t>
  </si>
  <si>
    <t>Aksjer og andeler</t>
  </si>
  <si>
    <t>Engasjement i mislighold UB Q4 2019</t>
  </si>
  <si>
    <t>Andorra</t>
  </si>
  <si>
    <t>De Forente Arabiske Emirater</t>
  </si>
  <si>
    <t>Armenia</t>
  </si>
  <si>
    <t>Østerrike</t>
  </si>
  <si>
    <t>Australia</t>
  </si>
  <si>
    <t>Belgia</t>
  </si>
  <si>
    <t>Bulgaria</t>
  </si>
  <si>
    <t>Brasil</t>
  </si>
  <si>
    <t>Canada</t>
  </si>
  <si>
    <t>Sveits</t>
  </si>
  <si>
    <t>Chile</t>
  </si>
  <si>
    <t>Tsjekkia</t>
  </si>
  <si>
    <t>Tyskland</t>
  </si>
  <si>
    <t>Danmark</t>
  </si>
  <si>
    <t>Den Dominikanske Republikk</t>
  </si>
  <si>
    <t>Estland</t>
  </si>
  <si>
    <t>Spania</t>
  </si>
  <si>
    <t>Finland</t>
  </si>
  <si>
    <t>Færøyene</t>
  </si>
  <si>
    <t>Frankrike</t>
  </si>
  <si>
    <t>Storbritannia</t>
  </si>
  <si>
    <t>Hellas</t>
  </si>
  <si>
    <t>Hong Kong</t>
  </si>
  <si>
    <t>Kroatia</t>
  </si>
  <si>
    <t>IE</t>
  </si>
  <si>
    <t>Irland</t>
  </si>
  <si>
    <t>Israel</t>
  </si>
  <si>
    <t>India</t>
  </si>
  <si>
    <t>Island</t>
  </si>
  <si>
    <t>Italia</t>
  </si>
  <si>
    <t>Japan</t>
  </si>
  <si>
    <t>Kenya</t>
  </si>
  <si>
    <t>LA</t>
  </si>
  <si>
    <t>Laos</t>
  </si>
  <si>
    <t>Litauen</t>
  </si>
  <si>
    <t>Luxemburg</t>
  </si>
  <si>
    <t>Latvia</t>
  </si>
  <si>
    <t>Malta</t>
  </si>
  <si>
    <t>Nederland</t>
  </si>
  <si>
    <t>Filippinene</t>
  </si>
  <si>
    <t>Polen</t>
  </si>
  <si>
    <t>Portugal</t>
  </si>
  <si>
    <t>Romania</t>
  </si>
  <si>
    <t>Saudi-Arabia</t>
  </si>
  <si>
    <t>Sverige</t>
  </si>
  <si>
    <t>Singapore</t>
  </si>
  <si>
    <t>Slovenia</t>
  </si>
  <si>
    <t>Thailand</t>
  </si>
  <si>
    <t>Tyrkia</t>
  </si>
  <si>
    <t>Ukraina</t>
  </si>
  <si>
    <t>USA</t>
  </si>
  <si>
    <t>Tall er oppgitt i kroner og prosent om ikke annet er oppgitt.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</si>
</sst>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</numFmts>
  <fonts count="109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6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7" fontId="6" fillId="61" borderId="12" applyFont="0">
      <alignment horizontal="right" vertical="center"/>
      <protection locked="0"/>
    </xf>
    <xf numFmtId="168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9" fontId="6" fillId="61" borderId="12" applyFont="0">
      <alignment horizontal="right" vertical="center"/>
      <protection locked="0"/>
    </xf>
    <xf numFmtId="170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7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9" fontId="6" fillId="66" borderId="12" applyFont="0">
      <alignment horizontal="right" vertical="center"/>
      <protection locked="0"/>
    </xf>
    <xf numFmtId="170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6" fontId="7" fillId="72" borderId="26">
      <alignment horizontal="left"/>
    </xf>
    <xf numFmtId="176" fontId="7" fillId="73" borderId="26">
      <alignment horizontal="left"/>
    </xf>
    <xf numFmtId="49" fontId="77" fillId="0" borderId="0"/>
    <xf numFmtId="176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6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6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6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7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8" fontId="6" fillId="57" borderId="12" applyFont="0">
      <alignment horizontal="right" vertical="center"/>
    </xf>
    <xf numFmtId="167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9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3" borderId="12" applyFont="0">
      <alignment vertical="center"/>
    </xf>
    <xf numFmtId="1" fontId="6" fillId="83" borderId="12" applyFont="0">
      <alignment horizontal="right"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9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8" fontId="6" fillId="84" borderId="12" applyFont="0">
      <alignment vertical="center"/>
    </xf>
    <xf numFmtId="9" fontId="6" fillId="84" borderId="12" applyFont="0">
      <alignment horizontal="right" vertical="center"/>
    </xf>
    <xf numFmtId="166" fontId="6" fillId="85" borderId="12">
      <alignment vertical="center"/>
    </xf>
    <xf numFmtId="168" fontId="6" fillId="86" borderId="12" applyFont="0">
      <alignment horizontal="right" vertical="center"/>
    </xf>
    <xf numFmtId="1" fontId="6" fillId="86" borderId="12" applyFont="0">
      <alignment horizontal="right" vertical="center"/>
    </xf>
    <xf numFmtId="168" fontId="6" fillId="86" borderId="12" applyFont="0">
      <alignment vertical="center"/>
    </xf>
    <xf numFmtId="167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9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483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4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2" xfId="15131" applyFont="1" applyFill="1" applyBorder="1" applyAlignment="1">
      <alignment horizontal="right" vertical="center"/>
    </xf>
    <xf numFmtId="0" fontId="86" fillId="0" borderId="63" xfId="15131" applyFont="1" applyFill="1" applyBorder="1" applyAlignment="1">
      <alignment horizontal="right"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5" fontId="87" fillId="0" borderId="0" xfId="24" applyNumberFormat="1" applyFont="1"/>
    <xf numFmtId="187" fontId="99" fillId="87" borderId="11" xfId="15138" applyNumberFormat="1" applyFont="1" applyFill="1" applyBorder="1"/>
    <xf numFmtId="187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 applyAlignment="1">
      <alignment vertical="center"/>
    </xf>
    <xf numFmtId="0" fontId="99" fillId="0" borderId="11" xfId="0" applyFont="1" applyBorder="1"/>
    <xf numFmtId="3" fontId="0" fillId="87" borderId="11" xfId="0" applyNumberFormat="1" applyFont="1" applyFill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101" fillId="0" borderId="35" xfId="0" applyFont="1" applyBorder="1" applyAlignment="1"/>
    <xf numFmtId="0" fontId="98" fillId="0" borderId="11" xfId="0" applyFont="1" applyBorder="1" applyAlignment="1">
      <alignment vertical="center"/>
    </xf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3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14" xfId="0" applyNumberFormat="1" applyFont="1" applyBorder="1"/>
    <xf numFmtId="3" fontId="0" fillId="0" borderId="31" xfId="0" applyNumberFormat="1" applyFont="1" applyBorder="1"/>
    <xf numFmtId="0" fontId="0" fillId="0" borderId="33" xfId="0" applyFont="1" applyBorder="1"/>
    <xf numFmtId="3" fontId="0" fillId="0" borderId="33" xfId="0" applyNumberFormat="1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3" fontId="0" fillId="0" borderId="35" xfId="15144" applyNumberFormat="1" applyFont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15135" applyFont="1" applyBorder="1"/>
    <xf numFmtId="184" fontId="0" fillId="0" borderId="12" xfId="0" applyNumberFormat="1" applyFont="1" applyBorder="1"/>
    <xf numFmtId="184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4" fontId="87" fillId="0" borderId="36" xfId="15135" applyNumberFormat="1" applyFont="1" applyBorder="1"/>
    <xf numFmtId="184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3" fontId="92" fillId="0" borderId="12" xfId="15143" applyNumberFormat="1" applyFont="1" applyBorder="1" applyAlignment="1">
      <alignment wrapText="1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0" fontId="7" fillId="0" borderId="0" xfId="15134" applyFont="1"/>
    <xf numFmtId="3" fontId="7" fillId="0" borderId="26" xfId="15131" applyNumberFormat="1" applyFont="1" applyFill="1" applyBorder="1" applyAlignment="1">
      <alignment horizontal="right" vertical="center"/>
    </xf>
    <xf numFmtId="3" fontId="7" fillId="90" borderId="26" xfId="15131" applyNumberFormat="1" applyFont="1" applyFill="1" applyBorder="1" applyAlignment="1">
      <alignment horizontal="right" vertical="center"/>
    </xf>
    <xf numFmtId="1" fontId="7" fillId="90" borderId="70" xfId="15131" applyNumberFormat="1" applyFont="1" applyFill="1" applyBorder="1" applyAlignment="1">
      <alignment horizontal="right" vertical="center"/>
    </xf>
    <xf numFmtId="184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4" fontId="87" fillId="0" borderId="33" xfId="15135" applyNumberFormat="1" applyFont="1" applyBorder="1"/>
    <xf numFmtId="1" fontId="87" fillId="0" borderId="14" xfId="24" applyNumberFormat="1" applyFont="1" applyBorder="1"/>
    <xf numFmtId="183" fontId="28" fillId="0" borderId="12" xfId="15141" applyNumberFormat="1" applyFont="1" applyBorder="1"/>
    <xf numFmtId="183" fontId="0" fillId="0" borderId="33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184" fontId="0" fillId="0" borderId="0" xfId="15135" applyNumberFormat="1" applyFont="1"/>
    <xf numFmtId="0" fontId="94" fillId="0" borderId="0" xfId="2" applyFont="1" applyBorder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184" fontId="0" fillId="0" borderId="0" xfId="15135" applyNumberFormat="1" applyFont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3" fontId="0" fillId="0" borderId="31" xfId="15143" applyNumberFormat="1" applyFont="1" applyFill="1" applyBorder="1" applyAlignment="1">
      <alignment wrapText="1"/>
    </xf>
    <xf numFmtId="3" fontId="0" fillId="0" borderId="31" xfId="15143" applyNumberFormat="1" applyFont="1" applyFill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0" borderId="18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49" fontId="86" fillId="88" borderId="18" xfId="24" applyNumberFormat="1" applyFont="1" applyFill="1" applyBorder="1" applyAlignment="1">
      <alignment horizontal="right"/>
    </xf>
    <xf numFmtId="3" fontId="0" fillId="87" borderId="0" xfId="0" applyNumberFormat="1" applyFont="1" applyFill="1" applyBorder="1"/>
    <xf numFmtId="3" fontId="0" fillId="87" borderId="11" xfId="0" applyNumberFormat="1" applyFont="1" applyFill="1" applyBorder="1"/>
    <xf numFmtId="3" fontId="0" fillId="0" borderId="0" xfId="0" applyNumberFormat="1" applyFont="1" applyFill="1" applyBorder="1"/>
    <xf numFmtId="0" fontId="99" fillId="0" borderId="0" xfId="0" applyFont="1" applyFill="1" applyBorder="1" applyAlignment="1">
      <alignment horizontal="right" vertical="center" wrapText="1"/>
    </xf>
    <xf numFmtId="0" fontId="0" fillId="0" borderId="0" xfId="0"/>
    <xf numFmtId="3" fontId="0" fillId="87" borderId="35" xfId="0" applyNumberFormat="1" applyFont="1" applyFill="1" applyBorder="1"/>
    <xf numFmtId="3" fontId="0" fillId="87" borderId="11" xfId="0" applyNumberFormat="1" applyFont="1" applyFill="1" applyBorder="1"/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3" fontId="0" fillId="0" borderId="35" xfId="0" applyNumberFormat="1" applyFont="1" applyFill="1" applyBorder="1"/>
    <xf numFmtId="3" fontId="0" fillId="0" borderId="11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0" borderId="11" xfId="0" applyFont="1" applyBorder="1"/>
    <xf numFmtId="0" fontId="98" fillId="87" borderId="11" xfId="0" applyFont="1" applyFill="1" applyBorder="1" applyAlignment="1">
      <alignment horizontal="right" vertical="center" wrapText="1"/>
    </xf>
    <xf numFmtId="0" fontId="98" fillId="0" borderId="11" xfId="0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35" xfId="0" applyBorder="1"/>
    <xf numFmtId="3" fontId="0" fillId="0" borderId="0" xfId="0" applyNumberFormat="1" applyFont="1" applyFill="1" applyBorder="1"/>
    <xf numFmtId="3" fontId="0" fillId="87" borderId="0" xfId="0" applyNumberFormat="1" applyFont="1" applyFill="1" applyBorder="1" applyAlignment="1">
      <alignment horizontal="right" wrapText="1"/>
    </xf>
    <xf numFmtId="3" fontId="87" fillId="87" borderId="0" xfId="0" applyNumberFormat="1" applyFont="1" applyFill="1" applyBorder="1" applyAlignment="1">
      <alignment horizontal="right" wrapText="1"/>
    </xf>
    <xf numFmtId="3" fontId="87" fillId="87" borderId="0" xfId="0" applyNumberFormat="1" applyFont="1" applyFill="1"/>
    <xf numFmtId="3" fontId="0" fillId="87" borderId="0" xfId="0" applyNumberFormat="1" applyFont="1" applyFill="1"/>
    <xf numFmtId="3" fontId="0" fillId="0" borderId="29" xfId="0" applyNumberFormat="1" applyFont="1" applyFill="1" applyBorder="1"/>
    <xf numFmtId="3" fontId="0" fillId="87" borderId="29" xfId="0" applyNumberFormat="1" applyFont="1" applyFill="1" applyBorder="1"/>
    <xf numFmtId="0" fontId="0" fillId="0" borderId="29" xfId="0" applyBorder="1"/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7" fontId="0" fillId="0" borderId="0" xfId="0" applyNumberFormat="1" applyFont="1" applyBorder="1"/>
    <xf numFmtId="187" fontId="0" fillId="0" borderId="35" xfId="0" applyNumberFormat="1" applyFont="1" applyBorder="1"/>
    <xf numFmtId="3" fontId="0" fillId="87" borderId="0" xfId="0" applyNumberFormat="1" applyFont="1" applyFill="1" applyBorder="1"/>
    <xf numFmtId="187" fontId="0" fillId="87" borderId="0" xfId="0" applyNumberFormat="1" applyFont="1" applyFill="1" applyBorder="1"/>
    <xf numFmtId="187" fontId="0" fillId="87" borderId="35" xfId="0" applyNumberFormat="1" applyFont="1" applyFill="1" applyBorder="1"/>
    <xf numFmtId="3" fontId="0" fillId="0" borderId="0" xfId="0" applyNumberFormat="1" applyFont="1" applyFill="1" applyBorder="1"/>
    <xf numFmtId="187" fontId="0" fillId="0" borderId="0" xfId="0" applyNumberFormat="1" applyFont="1" applyFill="1" applyBorder="1"/>
    <xf numFmtId="187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3" fontId="0" fillId="87" borderId="0" xfId="0" applyNumberFormat="1" applyFont="1" applyFill="1" applyBorder="1"/>
    <xf numFmtId="3" fontId="0" fillId="87" borderId="35" xfId="0" applyNumberFormat="1" applyFon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11" xfId="0" applyBorder="1"/>
    <xf numFmtId="0" fontId="0" fillId="0" borderId="0" xfId="0" applyFill="1"/>
    <xf numFmtId="0" fontId="98" fillId="0" borderId="11" xfId="0" applyFont="1" applyBorder="1"/>
    <xf numFmtId="3" fontId="0" fillId="0" borderId="0" xfId="0" applyNumberFormat="1" applyFont="1" applyFill="1" applyBorder="1"/>
    <xf numFmtId="0" fontId="98" fillId="87" borderId="11" xfId="0" applyFont="1" applyFill="1" applyBorder="1"/>
    <xf numFmtId="183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0" fontId="0" fillId="0" borderId="0" xfId="0" applyFill="1"/>
    <xf numFmtId="0" fontId="0" fillId="0" borderId="11" xfId="0" applyFill="1" applyBorder="1"/>
    <xf numFmtId="0" fontId="0" fillId="0" borderId="11" xfId="0" applyBorder="1"/>
    <xf numFmtId="3" fontId="108" fillId="87" borderId="0" xfId="15188" applyNumberFormat="1" applyFont="1" applyFill="1" applyBorder="1"/>
    <xf numFmtId="3" fontId="108" fillId="87" borderId="11" xfId="15188" applyNumberFormat="1" applyFont="1" applyFill="1" applyBorder="1"/>
    <xf numFmtId="3" fontId="7" fillId="87" borderId="0" xfId="12984" applyNumberFormat="1" applyFill="1"/>
    <xf numFmtId="0" fontId="84" fillId="0" borderId="0" xfId="0" applyFont="1" applyAlignment="1">
      <alignment horizontal="left"/>
    </xf>
    <xf numFmtId="0" fontId="28" fillId="0" borderId="0" xfId="0" applyFont="1"/>
    <xf numFmtId="0" fontId="98" fillId="0" borderId="11" xfId="0" applyFont="1" applyBorder="1"/>
    <xf numFmtId="0" fontId="0" fillId="0" borderId="0" xfId="0"/>
    <xf numFmtId="0" fontId="0" fillId="0" borderId="29" xfId="0" applyBorder="1"/>
    <xf numFmtId="0" fontId="0" fillId="0" borderId="11" xfId="0" applyBorder="1"/>
    <xf numFmtId="0" fontId="98" fillId="0" borderId="11" xfId="0" applyFont="1" applyBorder="1"/>
    <xf numFmtId="0" fontId="0" fillId="0" borderId="0" xfId="0" quotePrefix="1"/>
    <xf numFmtId="3" fontId="108" fillId="87" borderId="0" xfId="15195" applyNumberFormat="1" applyFont="1" applyFill="1" applyBorder="1"/>
    <xf numFmtId="3" fontId="0" fillId="87" borderId="29" xfId="0" applyNumberFormat="1" applyFill="1" applyBorder="1"/>
    <xf numFmtId="3" fontId="0" fillId="87" borderId="11" xfId="0" applyNumberFormat="1" applyFill="1" applyBorder="1"/>
    <xf numFmtId="0" fontId="84" fillId="0" borderId="35" xfId="0" applyFont="1" applyBorder="1" applyAlignment="1">
      <alignment horizontal="left"/>
    </xf>
    <xf numFmtId="0" fontId="0" fillId="0" borderId="0" xfId="0"/>
    <xf numFmtId="0" fontId="0" fillId="0" borderId="11" xfId="0" applyBorder="1"/>
    <xf numFmtId="183" fontId="7" fillId="87" borderId="0" xfId="15141" applyNumberFormat="1" applyFont="1" applyFill="1"/>
    <xf numFmtId="183" fontId="0" fillId="87" borderId="11" xfId="15141" applyNumberFormat="1" applyFont="1" applyFill="1" applyBorder="1"/>
    <xf numFmtId="183" fontId="0" fillId="87" borderId="0" xfId="15141" applyNumberFormat="1" applyFont="1" applyFill="1"/>
    <xf numFmtId="183" fontId="87" fillId="87" borderId="0" xfId="15141" applyNumberFormat="1" applyFont="1" applyFill="1"/>
    <xf numFmtId="183" fontId="7" fillId="87" borderId="11" xfId="15141" applyNumberFormat="1" applyFont="1" applyFill="1" applyBorder="1"/>
    <xf numFmtId="0" fontId="98" fillId="0" borderId="11" xfId="0" applyFont="1" applyBorder="1"/>
    <xf numFmtId="0" fontId="0" fillId="0" borderId="0" xfId="0" applyFill="1"/>
    <xf numFmtId="0" fontId="84" fillId="0" borderId="0" xfId="0" applyFont="1"/>
    <xf numFmtId="183" fontId="87" fillId="87" borderId="35" xfId="15141" applyNumberFormat="1" applyFont="1" applyFill="1" applyBorder="1"/>
    <xf numFmtId="183" fontId="87" fillId="87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 applyFont="1"/>
    <xf numFmtId="184" fontId="87" fillId="0" borderId="0" xfId="15135" applyNumberFormat="1" applyFont="1" applyBorder="1" applyAlignment="1">
      <alignment horizontal="right"/>
    </xf>
    <xf numFmtId="3" fontId="0" fillId="87" borderId="0" xfId="0" applyNumberFormat="1" applyFont="1" applyFill="1" applyAlignment="1">
      <alignment horizontal="right"/>
    </xf>
    <xf numFmtId="183" fontId="98" fillId="87" borderId="11" xfId="15141" applyNumberFormat="1" applyFont="1" applyFill="1" applyBorder="1" applyAlignment="1">
      <alignment horizontal="right"/>
    </xf>
    <xf numFmtId="2" fontId="99" fillId="87" borderId="11" xfId="0" applyNumberFormat="1" applyFont="1" applyFill="1" applyBorder="1" applyAlignment="1">
      <alignment horizontal="center"/>
    </xf>
    <xf numFmtId="0" fontId="99" fillId="87" borderId="11" xfId="0" applyFont="1" applyFill="1" applyBorder="1" applyAlignment="1">
      <alignment horizontal="right" vertical="center" wrapText="1"/>
    </xf>
    <xf numFmtId="188" fontId="0" fillId="0" borderId="0" xfId="15141" applyNumberFormat="1" applyFont="1"/>
    <xf numFmtId="188" fontId="0" fillId="0" borderId="35" xfId="15141" applyNumberFormat="1" applyFont="1" applyBorder="1"/>
    <xf numFmtId="14" fontId="0" fillId="87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184" fontId="7" fillId="0" borderId="61" xfId="15133" applyNumberFormat="1" applyFont="1" applyBorder="1" applyAlignment="1">
      <alignment horizontal="right" vertical="center" wrapText="1"/>
    </xf>
    <xf numFmtId="3" fontId="0" fillId="0" borderId="39" xfId="12" applyNumberFormat="1" applyFont="1" applyBorder="1" applyAlignment="1">
      <alignment horizontal="right" vertical="center" wrapText="1"/>
    </xf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99" fillId="0" borderId="0" xfId="0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35" xfId="0" applyFont="1" applyBorder="1" applyAlignment="1">
      <alignment horizontal="left" vertical="center"/>
    </xf>
    <xf numFmtId="0" fontId="101" fillId="0" borderId="0" xfId="0" applyFont="1" applyFill="1" applyBorder="1" applyAlignment="1">
      <alignment horizontal="left"/>
    </xf>
    <xf numFmtId="0" fontId="84" fillId="0" borderId="35" xfId="0" applyFont="1" applyBorder="1" applyAlignment="1">
      <alignment horizontal="left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inanstilsynet.no/Global/Venstremeny/Rundskriv_vedlegg/2014/4_kvartal/Rundskriv_14_2014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57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140625" customWidth="1"/>
    <col min="4" max="4" width="19.28515625" style="210" customWidth="1"/>
    <col min="5" max="5" width="18.42578125" style="210" bestFit="1" customWidth="1"/>
    <col min="6" max="6" width="35.140625" style="210" bestFit="1" customWidth="1"/>
    <col min="7" max="7" width="12.140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534</v>
      </c>
      <c r="E2" s="9" t="s">
        <v>535</v>
      </c>
      <c r="F2" s="9"/>
      <c r="G2" s="11"/>
    </row>
    <row r="3" spans="1:7">
      <c r="A3" s="3"/>
      <c r="B3" s="212" t="s">
        <v>543</v>
      </c>
      <c r="C3" s="4"/>
      <c r="D3" s="207"/>
      <c r="E3" s="207"/>
      <c r="F3" s="207"/>
      <c r="G3" s="1"/>
    </row>
    <row r="4" spans="1:7" s="214" customFormat="1">
      <c r="A4" s="246">
        <v>1</v>
      </c>
      <c r="B4" s="247" t="s">
        <v>27</v>
      </c>
      <c r="C4" s="247"/>
      <c r="D4" s="208">
        <v>43830</v>
      </c>
      <c r="E4" s="248" t="s">
        <v>538</v>
      </c>
      <c r="F4" s="248" t="s">
        <v>405</v>
      </c>
      <c r="G4" s="213"/>
    </row>
    <row r="5" spans="1:7">
      <c r="A5" s="3">
        <v>2</v>
      </c>
      <c r="B5" s="4" t="s">
        <v>146</v>
      </c>
      <c r="C5" s="4"/>
      <c r="D5" s="206">
        <v>43830</v>
      </c>
      <c r="E5" s="207" t="s">
        <v>539</v>
      </c>
      <c r="F5" s="207"/>
      <c r="G5" s="1"/>
    </row>
    <row r="6" spans="1:7">
      <c r="A6" s="5"/>
      <c r="B6" s="211" t="s">
        <v>9</v>
      </c>
      <c r="C6" s="6"/>
      <c r="D6" s="208"/>
      <c r="E6" s="209"/>
      <c r="F6" s="209"/>
      <c r="G6" s="2"/>
    </row>
    <row r="7" spans="1:7" s="214" customFormat="1">
      <c r="A7" s="239">
        <v>3</v>
      </c>
      <c r="B7" s="240" t="s">
        <v>218</v>
      </c>
      <c r="C7" s="240"/>
      <c r="D7" s="206">
        <v>43830</v>
      </c>
      <c r="E7" s="241" t="s">
        <v>538</v>
      </c>
      <c r="F7" s="241" t="s">
        <v>410</v>
      </c>
      <c r="G7" s="215"/>
    </row>
    <row r="8" spans="1:7">
      <c r="A8" s="5">
        <v>4</v>
      </c>
      <c r="B8" s="6" t="s">
        <v>238</v>
      </c>
      <c r="C8" s="6"/>
      <c r="D8" s="208">
        <v>43830</v>
      </c>
      <c r="E8" s="209" t="s">
        <v>539</v>
      </c>
      <c r="F8" s="209" t="s">
        <v>411</v>
      </c>
      <c r="G8" s="2"/>
    </row>
    <row r="9" spans="1:7">
      <c r="A9" s="3">
        <v>5</v>
      </c>
      <c r="B9" s="4" t="s">
        <v>242</v>
      </c>
      <c r="C9" s="4"/>
      <c r="D9" s="206">
        <v>43830</v>
      </c>
      <c r="E9" s="207" t="s">
        <v>539</v>
      </c>
      <c r="F9" s="207" t="s">
        <v>413</v>
      </c>
      <c r="G9" s="1"/>
    </row>
    <row r="10" spans="1:7">
      <c r="A10" s="5">
        <v>6</v>
      </c>
      <c r="B10" s="6" t="s">
        <v>7</v>
      </c>
      <c r="C10" s="6"/>
      <c r="D10" s="208">
        <v>43830</v>
      </c>
      <c r="E10" s="209" t="s">
        <v>539</v>
      </c>
      <c r="F10" s="209"/>
      <c r="G10" s="2"/>
    </row>
    <row r="11" spans="1:7">
      <c r="A11" s="3">
        <v>7</v>
      </c>
      <c r="B11" s="4" t="s">
        <v>209</v>
      </c>
      <c r="C11" s="4"/>
      <c r="D11" s="206">
        <v>43830</v>
      </c>
      <c r="E11" s="207" t="s">
        <v>539</v>
      </c>
      <c r="F11" s="207"/>
      <c r="G11" s="1"/>
    </row>
    <row r="12" spans="1:7">
      <c r="A12" s="5">
        <v>8</v>
      </c>
      <c r="B12" s="6" t="s">
        <v>9</v>
      </c>
      <c r="C12" s="6"/>
      <c r="D12" s="208">
        <v>43830</v>
      </c>
      <c r="E12" s="209" t="s">
        <v>539</v>
      </c>
      <c r="F12" s="209"/>
      <c r="G12" s="2"/>
    </row>
    <row r="13" spans="1:7" s="214" customFormat="1">
      <c r="A13" s="239">
        <v>9</v>
      </c>
      <c r="B13" s="240" t="s">
        <v>533</v>
      </c>
      <c r="C13" s="240"/>
      <c r="D13" s="206">
        <v>43830</v>
      </c>
      <c r="E13" s="241" t="s">
        <v>538</v>
      </c>
      <c r="F13" s="241" t="s">
        <v>415</v>
      </c>
      <c r="G13" s="215"/>
    </row>
    <row r="14" spans="1:7" s="214" customFormat="1">
      <c r="A14" s="246">
        <v>10</v>
      </c>
      <c r="B14" s="247" t="s">
        <v>335</v>
      </c>
      <c r="C14" s="247"/>
      <c r="D14" s="208">
        <v>43830</v>
      </c>
      <c r="E14" s="248" t="s">
        <v>538</v>
      </c>
      <c r="F14" s="248" t="s">
        <v>536</v>
      </c>
      <c r="G14" s="213"/>
    </row>
    <row r="15" spans="1:7" s="214" customFormat="1">
      <c r="A15" s="239">
        <v>11</v>
      </c>
      <c r="B15" s="240" t="s">
        <v>337</v>
      </c>
      <c r="C15" s="240"/>
      <c r="D15" s="206">
        <v>43830</v>
      </c>
      <c r="E15" s="241" t="s">
        <v>538</v>
      </c>
      <c r="F15" s="241" t="s">
        <v>536</v>
      </c>
      <c r="G15" s="215"/>
    </row>
    <row r="16" spans="1:7" s="214" customFormat="1">
      <c r="A16" s="246">
        <v>12</v>
      </c>
      <c r="B16" s="247" t="s">
        <v>339</v>
      </c>
      <c r="C16" s="247"/>
      <c r="D16" s="208">
        <v>43830</v>
      </c>
      <c r="E16" s="248" t="s">
        <v>538</v>
      </c>
      <c r="F16" s="248" t="s">
        <v>536</v>
      </c>
      <c r="G16" s="213"/>
    </row>
    <row r="17" spans="1:7" s="214" customFormat="1">
      <c r="A17" s="239">
        <v>13</v>
      </c>
      <c r="B17" s="240" t="s">
        <v>39</v>
      </c>
      <c r="C17" s="240"/>
      <c r="D17" s="206">
        <v>43830</v>
      </c>
      <c r="E17" s="241" t="s">
        <v>538</v>
      </c>
      <c r="F17" s="241" t="s">
        <v>417</v>
      </c>
      <c r="G17" s="215"/>
    </row>
    <row r="18" spans="1:7" s="214" customFormat="1">
      <c r="A18" s="246">
        <v>14</v>
      </c>
      <c r="B18" s="247" t="s">
        <v>56</v>
      </c>
      <c r="C18" s="247"/>
      <c r="D18" s="208">
        <v>43830</v>
      </c>
      <c r="E18" s="248" t="s">
        <v>538</v>
      </c>
      <c r="F18" s="248" t="s">
        <v>419</v>
      </c>
      <c r="G18" s="213"/>
    </row>
    <row r="19" spans="1:7">
      <c r="A19" s="3"/>
      <c r="B19" s="212" t="s">
        <v>421</v>
      </c>
      <c r="C19" s="4"/>
      <c r="D19" s="206"/>
      <c r="E19" s="207"/>
      <c r="F19" s="207"/>
      <c r="G19" s="1"/>
    </row>
    <row r="20" spans="1:7" s="214" customFormat="1">
      <c r="A20" s="246">
        <v>15</v>
      </c>
      <c r="B20" s="247" t="s">
        <v>84</v>
      </c>
      <c r="C20" s="247"/>
      <c r="D20" s="208">
        <v>43830</v>
      </c>
      <c r="E20" s="248" t="s">
        <v>538</v>
      </c>
      <c r="F20" s="248" t="s">
        <v>422</v>
      </c>
      <c r="G20" s="213"/>
    </row>
    <row r="21" spans="1:7">
      <c r="A21" s="239">
        <v>16</v>
      </c>
      <c r="B21" s="240" t="s">
        <v>104</v>
      </c>
      <c r="C21" s="240"/>
      <c r="D21" s="206">
        <v>43830</v>
      </c>
      <c r="E21" s="241" t="s">
        <v>540</v>
      </c>
      <c r="F21" s="241" t="s">
        <v>423</v>
      </c>
      <c r="G21" s="1"/>
    </row>
    <row r="22" spans="1:7">
      <c r="A22" s="5">
        <v>17</v>
      </c>
      <c r="B22" s="6" t="s">
        <v>346</v>
      </c>
      <c r="C22" s="6"/>
      <c r="D22" s="208">
        <v>43830</v>
      </c>
      <c r="E22" s="209" t="s">
        <v>539</v>
      </c>
      <c r="F22" s="209"/>
      <c r="G22" s="2"/>
    </row>
    <row r="23" spans="1:7">
      <c r="A23" s="3"/>
      <c r="B23" s="212" t="s">
        <v>210</v>
      </c>
      <c r="C23" s="4"/>
      <c r="D23" s="206"/>
      <c r="E23" s="207"/>
      <c r="F23" s="207"/>
      <c r="G23" s="1"/>
    </row>
    <row r="24" spans="1:7">
      <c r="A24" s="5">
        <v>18</v>
      </c>
      <c r="B24" s="6" t="s">
        <v>363</v>
      </c>
      <c r="C24" s="6"/>
      <c r="D24" s="208">
        <v>43830</v>
      </c>
      <c r="E24" s="209" t="s">
        <v>539</v>
      </c>
      <c r="F24" s="209"/>
      <c r="G24" s="2"/>
    </row>
    <row r="25" spans="1:7">
      <c r="A25" s="3">
        <v>19</v>
      </c>
      <c r="B25" s="4" t="s">
        <v>368</v>
      </c>
      <c r="C25" s="4"/>
      <c r="D25" s="206">
        <v>43830</v>
      </c>
      <c r="E25" s="207" t="s">
        <v>539</v>
      </c>
      <c r="F25" s="207"/>
      <c r="G25" s="1"/>
    </row>
    <row r="26" spans="1:7">
      <c r="A26" s="246">
        <v>20</v>
      </c>
      <c r="B26" s="247" t="s">
        <v>114</v>
      </c>
      <c r="C26" s="247"/>
      <c r="D26" s="208"/>
      <c r="E26" s="248" t="s">
        <v>540</v>
      </c>
      <c r="F26" s="248" t="s">
        <v>426</v>
      </c>
      <c r="G26" s="2"/>
    </row>
    <row r="27" spans="1:7">
      <c r="A27" s="239">
        <v>21</v>
      </c>
      <c r="B27" s="240" t="s">
        <v>120</v>
      </c>
      <c r="C27" s="240"/>
      <c r="D27" s="206">
        <v>43830</v>
      </c>
      <c r="E27" s="241" t="s">
        <v>540</v>
      </c>
      <c r="F27" s="241" t="s">
        <v>428</v>
      </c>
      <c r="G27" s="1"/>
    </row>
    <row r="28" spans="1:7" s="214" customFormat="1">
      <c r="A28" s="246">
        <v>22</v>
      </c>
      <c r="B28" s="247" t="s">
        <v>145</v>
      </c>
      <c r="C28" s="247"/>
      <c r="D28" s="208">
        <v>43830</v>
      </c>
      <c r="E28" s="248" t="s">
        <v>538</v>
      </c>
      <c r="F28" s="248" t="s">
        <v>437</v>
      </c>
      <c r="G28" s="213"/>
    </row>
    <row r="29" spans="1:7">
      <c r="A29" s="239">
        <v>23</v>
      </c>
      <c r="B29" s="240" t="s">
        <v>164</v>
      </c>
      <c r="C29" s="240"/>
      <c r="D29" s="206">
        <v>43830</v>
      </c>
      <c r="E29" s="241" t="s">
        <v>540</v>
      </c>
      <c r="F29" s="241" t="s">
        <v>439</v>
      </c>
      <c r="G29" s="1"/>
    </row>
    <row r="30" spans="1:7" s="214" customFormat="1">
      <c r="A30" s="246">
        <v>24</v>
      </c>
      <c r="B30" s="247" t="s">
        <v>172</v>
      </c>
      <c r="C30" s="247"/>
      <c r="D30" s="208">
        <v>43830</v>
      </c>
      <c r="E30" s="248" t="s">
        <v>538</v>
      </c>
      <c r="F30" s="248" t="s">
        <v>440</v>
      </c>
      <c r="G30" s="213"/>
    </row>
    <row r="31" spans="1:7">
      <c r="A31" s="3">
        <v>25</v>
      </c>
      <c r="B31" s="4" t="s">
        <v>177</v>
      </c>
      <c r="C31" s="4"/>
      <c r="D31" s="206">
        <v>43830</v>
      </c>
      <c r="E31" s="207" t="s">
        <v>539</v>
      </c>
      <c r="F31" s="207" t="s">
        <v>441</v>
      </c>
      <c r="G31" s="1"/>
    </row>
    <row r="32" spans="1:7">
      <c r="A32" s="5">
        <v>26</v>
      </c>
      <c r="B32" s="6" t="s">
        <v>376</v>
      </c>
      <c r="C32" s="6"/>
      <c r="D32" s="208">
        <v>43830</v>
      </c>
      <c r="E32" s="209" t="s">
        <v>539</v>
      </c>
      <c r="F32" s="209"/>
      <c r="G32" s="2"/>
    </row>
    <row r="33" spans="1:7">
      <c r="A33" s="3">
        <v>27</v>
      </c>
      <c r="B33" s="4" t="s">
        <v>578</v>
      </c>
      <c r="C33" s="4"/>
      <c r="D33" s="206">
        <v>43830</v>
      </c>
      <c r="E33" s="207" t="s">
        <v>539</v>
      </c>
      <c r="F33" s="207"/>
      <c r="G33" s="1"/>
    </row>
    <row r="34" spans="1:7">
      <c r="A34" s="5">
        <v>28</v>
      </c>
      <c r="B34" s="6" t="s">
        <v>587</v>
      </c>
      <c r="C34" s="6"/>
      <c r="D34" s="208">
        <v>43830</v>
      </c>
      <c r="E34" s="209" t="s">
        <v>539</v>
      </c>
      <c r="F34" s="209"/>
      <c r="G34" s="2"/>
    </row>
    <row r="35" spans="1:7">
      <c r="A35" s="3">
        <v>29</v>
      </c>
      <c r="B35" s="4" t="s">
        <v>588</v>
      </c>
      <c r="C35" s="4"/>
      <c r="D35" s="206">
        <v>43830</v>
      </c>
      <c r="E35" s="207" t="s">
        <v>539</v>
      </c>
      <c r="F35" s="207"/>
      <c r="G35" s="1"/>
    </row>
    <row r="36" spans="1:7">
      <c r="A36" s="5">
        <v>30</v>
      </c>
      <c r="B36" s="6" t="s">
        <v>380</v>
      </c>
      <c r="C36" s="6"/>
      <c r="D36" s="208">
        <v>43830</v>
      </c>
      <c r="E36" s="209" t="s">
        <v>539</v>
      </c>
      <c r="F36" s="209"/>
      <c r="G36" s="2"/>
    </row>
    <row r="37" spans="1:7">
      <c r="A37" s="3"/>
      <c r="B37" s="212" t="s">
        <v>221</v>
      </c>
      <c r="C37" s="4"/>
      <c r="D37" s="206"/>
      <c r="E37" s="207"/>
      <c r="F37" s="207"/>
      <c r="G37" s="1"/>
    </row>
    <row r="38" spans="1:7">
      <c r="A38" s="5">
        <v>31</v>
      </c>
      <c r="B38" s="247" t="s">
        <v>187</v>
      </c>
      <c r="C38" s="247"/>
      <c r="D38" s="208">
        <v>43830</v>
      </c>
      <c r="E38" s="248" t="s">
        <v>540</v>
      </c>
      <c r="F38" s="248" t="s">
        <v>444</v>
      </c>
      <c r="G38" s="2"/>
    </row>
    <row r="39" spans="1:7">
      <c r="A39" s="3">
        <v>32</v>
      </c>
      <c r="B39" s="240" t="s">
        <v>194</v>
      </c>
      <c r="C39" s="240"/>
      <c r="D39" s="206">
        <v>43830</v>
      </c>
      <c r="E39" s="241" t="s">
        <v>540</v>
      </c>
      <c r="F39" s="241" t="s">
        <v>445</v>
      </c>
      <c r="G39" s="1"/>
    </row>
    <row r="40" spans="1:7">
      <c r="A40" s="5">
        <v>33</v>
      </c>
      <c r="B40" s="247" t="s">
        <v>202</v>
      </c>
      <c r="C40" s="247"/>
      <c r="D40" s="208">
        <v>43830</v>
      </c>
      <c r="E40" s="248" t="s">
        <v>540</v>
      </c>
      <c r="F40" s="248" t="s">
        <v>537</v>
      </c>
      <c r="G40" s="2"/>
    </row>
    <row r="41" spans="1:7">
      <c r="A41" s="3">
        <v>34</v>
      </c>
      <c r="B41" s="240" t="s">
        <v>207</v>
      </c>
      <c r="C41" s="240"/>
      <c r="D41" s="206">
        <v>43830</v>
      </c>
      <c r="E41" s="241" t="s">
        <v>540</v>
      </c>
      <c r="F41" s="241" t="s">
        <v>447</v>
      </c>
      <c r="G41" s="1"/>
    </row>
    <row r="42" spans="1:7">
      <c r="A42" s="5"/>
      <c r="B42" s="211" t="s">
        <v>215</v>
      </c>
      <c r="C42" s="6"/>
      <c r="D42" s="208"/>
      <c r="E42" s="209"/>
      <c r="F42" s="209"/>
      <c r="G42" s="2"/>
    </row>
    <row r="43" spans="1:7">
      <c r="A43" s="3">
        <v>35</v>
      </c>
      <c r="B43" s="4" t="s">
        <v>386</v>
      </c>
      <c r="C43" s="4"/>
      <c r="D43" s="206">
        <v>43830</v>
      </c>
      <c r="E43" s="207" t="s">
        <v>539</v>
      </c>
      <c r="F43" s="207"/>
      <c r="G43" s="1"/>
    </row>
    <row r="44" spans="1:7">
      <c r="A44" s="5">
        <v>36</v>
      </c>
      <c r="B44" s="6" t="s">
        <v>397</v>
      </c>
      <c r="C44" s="6"/>
      <c r="D44" s="208">
        <v>43830</v>
      </c>
      <c r="E44" s="209" t="s">
        <v>539</v>
      </c>
      <c r="F44" s="209"/>
      <c r="G44" s="2"/>
    </row>
    <row r="45" spans="1:7">
      <c r="A45" s="3">
        <v>37</v>
      </c>
      <c r="B45" s="4" t="s">
        <v>398</v>
      </c>
      <c r="C45" s="4"/>
      <c r="D45" s="206">
        <v>43830</v>
      </c>
      <c r="E45" s="207" t="s">
        <v>539</v>
      </c>
      <c r="F45" s="207"/>
      <c r="G45" s="1"/>
    </row>
    <row r="46" spans="1:7">
      <c r="A46" s="5"/>
      <c r="B46" s="211" t="s">
        <v>541</v>
      </c>
      <c r="C46" s="6"/>
      <c r="D46" s="208"/>
      <c r="E46" s="209"/>
      <c r="F46" s="209"/>
      <c r="G46" s="2"/>
    </row>
    <row r="47" spans="1:7">
      <c r="A47" s="3">
        <v>38</v>
      </c>
      <c r="B47" s="4" t="s">
        <v>542</v>
      </c>
      <c r="C47" s="4"/>
      <c r="D47" s="206"/>
      <c r="E47" s="207" t="s">
        <v>539</v>
      </c>
      <c r="F47" s="207"/>
      <c r="G47" s="1"/>
    </row>
    <row r="48" spans="1:7">
      <c r="A48" s="5"/>
      <c r="B48" s="6"/>
      <c r="C48" s="6"/>
      <c r="D48" s="209"/>
      <c r="E48" s="209"/>
      <c r="F48" s="209"/>
      <c r="G48" s="2"/>
    </row>
    <row r="49" spans="1:7">
      <c r="A49" s="3"/>
      <c r="B49" s="240" t="s">
        <v>551</v>
      </c>
      <c r="C49" s="4"/>
      <c r="D49" s="207"/>
      <c r="E49" s="207"/>
      <c r="F49" s="207"/>
      <c r="G49" s="1"/>
    </row>
    <row r="50" spans="1:7">
      <c r="A50" s="5"/>
      <c r="B50" s="6"/>
      <c r="C50" s="6"/>
      <c r="D50" s="209"/>
      <c r="E50" s="209"/>
      <c r="F50" s="209"/>
      <c r="G50" s="2"/>
    </row>
    <row r="51" spans="1:7">
      <c r="A51" s="3"/>
      <c r="B51" s="4"/>
      <c r="C51" s="4"/>
      <c r="D51" s="207"/>
      <c r="E51" s="207"/>
      <c r="F51" s="207"/>
      <c r="G51" s="1"/>
    </row>
    <row r="52" spans="1:7" hidden="1">
      <c r="A52" s="5"/>
      <c r="B52" s="6"/>
      <c r="C52" s="6"/>
      <c r="D52" s="209"/>
      <c r="E52" s="209"/>
      <c r="F52" s="209"/>
      <c r="G52" s="2"/>
    </row>
    <row r="53" spans="1:7" hidden="1">
      <c r="A53" s="3"/>
      <c r="B53" s="4"/>
      <c r="C53" s="4"/>
      <c r="D53" s="207"/>
      <c r="E53" s="207"/>
      <c r="F53" s="207"/>
      <c r="G53" s="1"/>
    </row>
    <row r="54" spans="1:7"/>
    <row r="55" spans="1:7"/>
    <row r="56" spans="1:7"/>
    <row r="57" spans="1:7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8" location="14!A1" display="LR2 Uvektet kjernekapitalandel" xr:uid="{00000000-0004-0000-0000-00001A000000}"/>
    <hyperlink ref="A18" location="14!A1" display="14" xr:uid="{00000000-0004-0000-0000-00001B000000}"/>
    <hyperlink ref="B20" location="15!A1" display="LIQ1 LCR" xr:uid="{00000000-0004-0000-0000-00001C000000}"/>
    <hyperlink ref="A20" location="15!A1" display="15" xr:uid="{00000000-0004-0000-0000-00001D000000}"/>
    <hyperlink ref="B21" location="16!A1" display="LIQ2 NSFR" xr:uid="{00000000-0004-0000-0000-00001E000000}"/>
    <hyperlink ref="A21" location="16!A1" display="16" xr:uid="{00000000-0004-0000-0000-00001F000000}"/>
    <hyperlink ref="B22" location="17!A1" display="Sikkerhetsstilte eiendeler" xr:uid="{00000000-0004-0000-0000-000020000000}"/>
    <hyperlink ref="A22" location="17!A1" display="17" xr:uid="{00000000-0004-0000-0000-000021000000}"/>
    <hyperlink ref="B24" location="18!A1" display="Kreditteksponering etter sektor og næring" xr:uid="{00000000-0004-0000-0000-000022000000}"/>
    <hyperlink ref="A24" location="18!A1" display="18" xr:uid="{00000000-0004-0000-0000-000023000000}"/>
    <hyperlink ref="B25" location="19!A1" display="Kreditteksponering etter geografisk inndeling" xr:uid="{00000000-0004-0000-0000-000024000000}"/>
    <hyperlink ref="A25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7" location="21!A1" display="CR2 Endring i sammensetning av misligholdte lån" xr:uid="{00000000-0004-0000-0000-000028000000}"/>
    <hyperlink ref="A27" location="21!A1" display="21" xr:uid="{00000000-0004-0000-0000-000029000000}"/>
    <hyperlink ref="B28" location="22!A1" display="CR6 Eksponering i IRB-godkjente porteføljer" xr:uid="{00000000-0004-0000-0000-00002A000000}"/>
    <hyperlink ref="A28" location="22!A1" display="22" xr:uid="{00000000-0004-0000-0000-00002B000000}"/>
    <hyperlink ref="B29" location="23!A1" display="CR7 Bruk av kredittderivater og deres effekt på risikovektede eiendeler" xr:uid="{00000000-0004-0000-0000-00002C000000}"/>
    <hyperlink ref="A29" location="23!A1" display="23" xr:uid="{00000000-0004-0000-0000-00002D000000}"/>
    <hyperlink ref="B30" location="24!A1" display="CR8 Flytsoppstilling for endring i kredittrisikoeksponering under IRB metoden" xr:uid="{00000000-0004-0000-0000-00002E000000}"/>
    <hyperlink ref="A30" location="24!A1" display="24" xr:uid="{00000000-0004-0000-0000-00002F000000}"/>
    <hyperlink ref="B31" location="25!A1" display="CR9 Backtesting PD" xr:uid="{00000000-0004-0000-0000-000030000000}"/>
    <hyperlink ref="A31" location="25!A1" display="25" xr:uid="{00000000-0004-0000-0000-000031000000}"/>
    <hyperlink ref="B32" location="26!A1" display="Aldersfordelt mislighold" xr:uid="{00000000-0004-0000-0000-000032000000}"/>
    <hyperlink ref="A32" location="26!A1" display="26" xr:uid="{00000000-0004-0000-0000-000033000000}"/>
    <hyperlink ref="B33" location="27!A1" display="Forklaring av endring i nedskrivning på utlån og garantier" xr:uid="{00000000-0004-0000-0000-000034000000}"/>
    <hyperlink ref="A33" location="27!A1" display="27" xr:uid="{00000000-0004-0000-0000-000035000000}"/>
    <hyperlink ref="B34" location="28!A1" display="Nedskrivning på utlån og garantier etter sektor og næring" xr:uid="{00000000-0004-0000-0000-000036000000}"/>
    <hyperlink ref="A34" location="28!A1" display="28" xr:uid="{00000000-0004-0000-0000-000037000000}"/>
    <hyperlink ref="B35" location="29!A1" display="Tap på utlån og garantier fordelt på sektor og næring" xr:uid="{00000000-0004-0000-0000-000038000000}"/>
    <hyperlink ref="A35" location="29!A1" display="29" xr:uid="{00000000-0004-0000-0000-000039000000}"/>
    <hyperlink ref="B36" location="30!A1" display="Tapsspesifikasjon" xr:uid="{00000000-0004-0000-0000-00003A000000}"/>
    <hyperlink ref="A36" location="30!A1" display="30" xr:uid="{00000000-0004-0000-0000-00003B000000}"/>
    <hyperlink ref="B38" location="31!A1" display="CCR1 Motpartsrisiko etter beregningsmetode" xr:uid="{00000000-0004-0000-0000-00003C000000}"/>
    <hyperlink ref="A38" location="31!A1" display="31" xr:uid="{00000000-0004-0000-0000-00003D000000}"/>
    <hyperlink ref="B39" location="32!A1" display="CCR2 Kapitalkrav for CVA" xr:uid="{00000000-0004-0000-0000-00003E000000}"/>
    <hyperlink ref="A39" location="32!A1" display="32" xr:uid="{00000000-0004-0000-0000-00003F000000}"/>
    <hyperlink ref="B40" location="33!A1" display="CCR5 Sammensetning av sikkerhet for CCR eksponeringer" xr:uid="{00000000-0004-0000-0000-000040000000}"/>
    <hyperlink ref="A40" location="33!A1" display="33" xr:uid="{00000000-0004-0000-0000-000041000000}"/>
    <hyperlink ref="B41" location="34!A1" display="CCR6 Eksponering i kredittforsikring" xr:uid="{00000000-0004-0000-0000-000042000000}"/>
    <hyperlink ref="A41" location="34!A1" display="34" xr:uid="{00000000-0004-0000-0000-000043000000}"/>
    <hyperlink ref="B43" location="35!A1" display="Renterisiko" xr:uid="{00000000-0004-0000-0000-000044000000}"/>
    <hyperlink ref="A43" location="35!A1" display="35" xr:uid="{00000000-0004-0000-0000-000045000000}"/>
    <hyperlink ref="B44" location="36!A1" display="Valutarisiko" xr:uid="{00000000-0004-0000-0000-000046000000}"/>
    <hyperlink ref="A44" location="36!A1" display="36" xr:uid="{00000000-0004-0000-0000-000047000000}"/>
    <hyperlink ref="B45" location="37!A1" display="Aksjerisiko" xr:uid="{00000000-0004-0000-0000-000048000000}"/>
    <hyperlink ref="A45" location="37!A1" display="37" xr:uid="{00000000-0004-0000-0000-000049000000}"/>
    <hyperlink ref="A47" location="41!A1" display="41" xr:uid="{00000000-0004-0000-0000-00004A000000}"/>
    <hyperlink ref="B47" location="'38'!A1" display="Oversikt over tabeller og informasjon" xr:uid="{00000000-0004-0000-0000-00004B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showGridLines="0" zoomScaleNormal="100" workbookViewId="0"/>
  </sheetViews>
  <sheetFormatPr baseColWidth="10" defaultColWidth="4.42578125" defaultRowHeight="15"/>
  <cols>
    <col min="1" max="1" width="3" style="178" customWidth="1"/>
    <col min="2" max="2" width="4.7109375" style="178" customWidth="1"/>
    <col min="3" max="3" width="5.7109375" style="178" customWidth="1"/>
    <col min="4" max="4" width="98.7109375" style="178" bestFit="1" customWidth="1"/>
    <col min="5" max="5" width="27.28515625" style="178" bestFit="1" customWidth="1"/>
    <col min="6" max="6" width="35.140625" style="178" bestFit="1" customWidth="1"/>
    <col min="7" max="7" width="40.5703125" style="178" bestFit="1" customWidth="1"/>
    <col min="8" max="8" width="44.7109375" style="178" bestFit="1" customWidth="1"/>
    <col min="9" max="16384" width="4.42578125" style="178"/>
  </cols>
  <sheetData>
    <row r="1" spans="1:8" ht="6" customHeight="1"/>
    <row r="2" spans="1:8">
      <c r="A2" s="448" t="s">
        <v>28</v>
      </c>
      <c r="B2" s="448"/>
      <c r="C2" s="448"/>
      <c r="D2" s="448"/>
      <c r="E2" s="233"/>
    </row>
    <row r="5" spans="1:8">
      <c r="C5" s="12" t="s">
        <v>450</v>
      </c>
      <c r="D5" s="12"/>
      <c r="E5" s="12"/>
      <c r="F5" s="12"/>
      <c r="G5" s="12"/>
      <c r="H5" s="12"/>
    </row>
    <row r="6" spans="1:8">
      <c r="C6" s="202"/>
      <c r="D6" s="203"/>
      <c r="E6" s="203"/>
      <c r="F6" s="204"/>
      <c r="G6" s="204"/>
      <c r="H6" s="204"/>
    </row>
    <row r="7" spans="1:8">
      <c r="C7" s="179">
        <v>1</v>
      </c>
      <c r="D7" s="142" t="s">
        <v>451</v>
      </c>
      <c r="E7" s="179" t="s">
        <v>452</v>
      </c>
      <c r="F7" s="179" t="s">
        <v>452</v>
      </c>
      <c r="G7" s="179" t="s">
        <v>452</v>
      </c>
      <c r="H7" s="179" t="s">
        <v>452</v>
      </c>
    </row>
    <row r="8" spans="1:8">
      <c r="C8" s="179">
        <v>2</v>
      </c>
      <c r="D8" s="142" t="s">
        <v>453</v>
      </c>
      <c r="E8" s="179" t="s">
        <v>544</v>
      </c>
      <c r="F8" s="131" t="s">
        <v>609</v>
      </c>
      <c r="G8" s="179" t="s">
        <v>454</v>
      </c>
      <c r="H8" s="179" t="s">
        <v>455</v>
      </c>
    </row>
    <row r="9" spans="1:8">
      <c r="C9" s="179">
        <v>3</v>
      </c>
      <c r="D9" s="142" t="s">
        <v>456</v>
      </c>
      <c r="E9" s="179" t="s">
        <v>457</v>
      </c>
      <c r="F9" s="131" t="s">
        <v>457</v>
      </c>
      <c r="G9" s="179" t="s">
        <v>457</v>
      </c>
      <c r="H9" s="179" t="s">
        <v>457</v>
      </c>
    </row>
    <row r="10" spans="1:8">
      <c r="C10" s="179"/>
      <c r="D10" s="142" t="s">
        <v>458</v>
      </c>
      <c r="E10" s="179"/>
      <c r="F10" s="131"/>
      <c r="G10" s="179"/>
      <c r="H10" s="179"/>
    </row>
    <row r="11" spans="1:8">
      <c r="C11" s="179">
        <v>4</v>
      </c>
      <c r="D11" s="142" t="s">
        <v>459</v>
      </c>
      <c r="E11" s="179" t="s">
        <v>460</v>
      </c>
      <c r="F11" s="131" t="s">
        <v>461</v>
      </c>
      <c r="G11" s="131" t="s">
        <v>460</v>
      </c>
      <c r="H11" s="179" t="s">
        <v>461</v>
      </c>
    </row>
    <row r="12" spans="1:8">
      <c r="C12" s="179">
        <v>5</v>
      </c>
      <c r="D12" s="142" t="s">
        <v>462</v>
      </c>
      <c r="E12" s="179" t="s">
        <v>460</v>
      </c>
      <c r="F12" s="131" t="s">
        <v>461</v>
      </c>
      <c r="G12" s="131" t="s">
        <v>460</v>
      </c>
      <c r="H12" s="179" t="s">
        <v>461</v>
      </c>
    </row>
    <row r="13" spans="1:8">
      <c r="C13" s="179">
        <v>6</v>
      </c>
      <c r="D13" s="142" t="s">
        <v>463</v>
      </c>
      <c r="E13" s="179" t="s">
        <v>464</v>
      </c>
      <c r="F13" s="131" t="s">
        <v>464</v>
      </c>
      <c r="G13" s="179" t="s">
        <v>464</v>
      </c>
      <c r="H13" s="179" t="s">
        <v>464</v>
      </c>
    </row>
    <row r="14" spans="1:8">
      <c r="C14" s="179">
        <v>7</v>
      </c>
      <c r="D14" s="142" t="s">
        <v>465</v>
      </c>
      <c r="E14" s="179" t="s">
        <v>236</v>
      </c>
      <c r="F14" s="131" t="s">
        <v>466</v>
      </c>
      <c r="G14" s="179" t="s">
        <v>236</v>
      </c>
      <c r="H14" s="179" t="s">
        <v>466</v>
      </c>
    </row>
    <row r="15" spans="1:8">
      <c r="C15" s="179">
        <v>8</v>
      </c>
      <c r="D15" s="142" t="s">
        <v>467</v>
      </c>
      <c r="E15" s="179">
        <v>500</v>
      </c>
      <c r="F15" s="131">
        <v>250</v>
      </c>
      <c r="G15" s="179">
        <v>200</v>
      </c>
      <c r="H15" s="179">
        <v>350</v>
      </c>
    </row>
    <row r="16" spans="1:8">
      <c r="C16" s="179">
        <v>9</v>
      </c>
      <c r="D16" s="142" t="s">
        <v>468</v>
      </c>
      <c r="E16" s="179" t="s">
        <v>469</v>
      </c>
      <c r="F16" s="131" t="s">
        <v>610</v>
      </c>
      <c r="G16" s="179" t="s">
        <v>469</v>
      </c>
      <c r="H16" s="179" t="s">
        <v>469</v>
      </c>
    </row>
    <row r="17" spans="3:8">
      <c r="C17" s="179" t="s">
        <v>470</v>
      </c>
      <c r="D17" s="142" t="s">
        <v>471</v>
      </c>
      <c r="E17" s="238" t="s">
        <v>545</v>
      </c>
      <c r="F17" s="131" t="s">
        <v>472</v>
      </c>
      <c r="G17" s="179" t="s">
        <v>472</v>
      </c>
      <c r="H17" s="179" t="s">
        <v>472</v>
      </c>
    </row>
    <row r="18" spans="3:8">
      <c r="C18" s="179" t="s">
        <v>473</v>
      </c>
      <c r="D18" s="142" t="s">
        <v>474</v>
      </c>
      <c r="E18" s="179" t="s">
        <v>475</v>
      </c>
      <c r="F18" s="131" t="s">
        <v>472</v>
      </c>
      <c r="G18" s="179" t="s">
        <v>475</v>
      </c>
      <c r="H18" s="179" t="s">
        <v>472</v>
      </c>
    </row>
    <row r="19" spans="3:8">
      <c r="C19" s="179">
        <v>10</v>
      </c>
      <c r="D19" s="142" t="s">
        <v>476</v>
      </c>
      <c r="E19" s="131" t="s">
        <v>477</v>
      </c>
      <c r="F19" s="131" t="s">
        <v>478</v>
      </c>
      <c r="G19" s="131" t="s">
        <v>477</v>
      </c>
      <c r="H19" s="131" t="s">
        <v>274</v>
      </c>
    </row>
    <row r="20" spans="3:8">
      <c r="C20" s="179">
        <v>11</v>
      </c>
      <c r="D20" s="142" t="s">
        <v>479</v>
      </c>
      <c r="E20" s="180">
        <v>43039</v>
      </c>
      <c r="F20" s="132">
        <v>43628</v>
      </c>
      <c r="G20" s="180">
        <v>42858</v>
      </c>
      <c r="H20" s="180">
        <v>42901</v>
      </c>
    </row>
    <row r="21" spans="3:8">
      <c r="C21" s="179">
        <v>12</v>
      </c>
      <c r="D21" s="142" t="s">
        <v>480</v>
      </c>
      <c r="E21" s="238" t="s">
        <v>547</v>
      </c>
      <c r="F21" s="131" t="s">
        <v>482</v>
      </c>
      <c r="G21" s="179" t="s">
        <v>481</v>
      </c>
      <c r="H21" s="179" t="s">
        <v>482</v>
      </c>
    </row>
    <row r="22" spans="3:8">
      <c r="C22" s="179">
        <v>13</v>
      </c>
      <c r="D22" s="142" t="s">
        <v>483</v>
      </c>
      <c r="E22" s="180">
        <v>47057</v>
      </c>
      <c r="F22" s="131" t="s">
        <v>484</v>
      </c>
      <c r="G22" s="180">
        <v>46510</v>
      </c>
      <c r="H22" s="179" t="s">
        <v>484</v>
      </c>
    </row>
    <row r="23" spans="3:8">
      <c r="C23" s="179">
        <v>14</v>
      </c>
      <c r="D23" s="142" t="s">
        <v>485</v>
      </c>
      <c r="E23" s="179" t="s">
        <v>409</v>
      </c>
      <c r="F23" s="131" t="s">
        <v>409</v>
      </c>
      <c r="G23" s="179" t="s">
        <v>409</v>
      </c>
      <c r="H23" s="179" t="s">
        <v>409</v>
      </c>
    </row>
    <row r="24" spans="3:8">
      <c r="C24" s="179">
        <v>15</v>
      </c>
      <c r="D24" s="142" t="s">
        <v>486</v>
      </c>
      <c r="E24" s="179" t="s">
        <v>546</v>
      </c>
      <c r="F24" s="131" t="s">
        <v>611</v>
      </c>
      <c r="G24" s="179" t="s">
        <v>487</v>
      </c>
      <c r="H24" s="179" t="s">
        <v>488</v>
      </c>
    </row>
    <row r="25" spans="3:8">
      <c r="C25" s="179">
        <v>16</v>
      </c>
      <c r="D25" s="142" t="s">
        <v>489</v>
      </c>
      <c r="E25" s="179" t="s">
        <v>490</v>
      </c>
      <c r="F25" s="131" t="s">
        <v>490</v>
      </c>
      <c r="G25" s="179" t="s">
        <v>490</v>
      </c>
      <c r="H25" s="179" t="s">
        <v>490</v>
      </c>
    </row>
    <row r="26" spans="3:8">
      <c r="C26" s="179"/>
      <c r="D26" s="142" t="s">
        <v>491</v>
      </c>
      <c r="E26" s="179"/>
      <c r="F26" s="131"/>
      <c r="G26" s="179"/>
      <c r="H26" s="179"/>
    </row>
    <row r="27" spans="3:8">
      <c r="C27" s="179">
        <v>17</v>
      </c>
      <c r="D27" s="142" t="s">
        <v>492</v>
      </c>
      <c r="E27" s="238" t="s">
        <v>493</v>
      </c>
      <c r="F27" s="131" t="s">
        <v>493</v>
      </c>
      <c r="G27" s="179" t="s">
        <v>493</v>
      </c>
      <c r="H27" s="179" t="s">
        <v>493</v>
      </c>
    </row>
    <row r="28" spans="3:8">
      <c r="C28" s="179">
        <v>18</v>
      </c>
      <c r="D28" s="142" t="s">
        <v>494</v>
      </c>
      <c r="E28" s="179" t="s">
        <v>548</v>
      </c>
      <c r="F28" s="419" t="s">
        <v>612</v>
      </c>
      <c r="G28" s="179" t="s">
        <v>495</v>
      </c>
      <c r="H28" s="179" t="s">
        <v>496</v>
      </c>
    </row>
    <row r="29" spans="3:8">
      <c r="C29" s="179">
        <v>19</v>
      </c>
      <c r="D29" s="142" t="s">
        <v>497</v>
      </c>
      <c r="E29" s="179" t="s">
        <v>498</v>
      </c>
      <c r="F29" s="131" t="s">
        <v>409</v>
      </c>
      <c r="G29" s="179" t="s">
        <v>498</v>
      </c>
      <c r="H29" s="179" t="s">
        <v>409</v>
      </c>
    </row>
    <row r="30" spans="3:8">
      <c r="C30" s="179" t="s">
        <v>499</v>
      </c>
      <c r="D30" s="142" t="s">
        <v>500</v>
      </c>
      <c r="E30" s="179" t="s">
        <v>501</v>
      </c>
      <c r="F30" s="131" t="s">
        <v>502</v>
      </c>
      <c r="G30" s="179" t="s">
        <v>501</v>
      </c>
      <c r="H30" s="131" t="s">
        <v>502</v>
      </c>
    </row>
    <row r="31" spans="3:8">
      <c r="C31" s="179" t="s">
        <v>503</v>
      </c>
      <c r="D31" s="142" t="s">
        <v>504</v>
      </c>
      <c r="E31" s="179" t="s">
        <v>501</v>
      </c>
      <c r="F31" s="131" t="s">
        <v>502</v>
      </c>
      <c r="G31" s="179" t="s">
        <v>501</v>
      </c>
      <c r="H31" s="131" t="s">
        <v>502</v>
      </c>
    </row>
    <row r="32" spans="3:8">
      <c r="C32" s="179">
        <v>21</v>
      </c>
      <c r="D32" s="142" t="s">
        <v>505</v>
      </c>
      <c r="E32" s="179" t="s">
        <v>498</v>
      </c>
      <c r="F32" s="131" t="s">
        <v>498</v>
      </c>
      <c r="G32" s="179" t="s">
        <v>498</v>
      </c>
      <c r="H32" s="179" t="s">
        <v>498</v>
      </c>
    </row>
    <row r="33" spans="3:8">
      <c r="C33" s="179">
        <v>22</v>
      </c>
      <c r="D33" s="142" t="s">
        <v>506</v>
      </c>
      <c r="E33" s="179" t="s">
        <v>507</v>
      </c>
      <c r="F33" s="131" t="s">
        <v>507</v>
      </c>
      <c r="G33" s="179" t="s">
        <v>507</v>
      </c>
      <c r="H33" s="179" t="s">
        <v>507</v>
      </c>
    </row>
    <row r="34" spans="3:8">
      <c r="C34" s="179"/>
      <c r="D34" s="142" t="s">
        <v>508</v>
      </c>
      <c r="E34" s="179"/>
      <c r="F34" s="131"/>
      <c r="G34" s="179"/>
      <c r="H34" s="179"/>
    </row>
    <row r="35" spans="3:8">
      <c r="C35" s="179">
        <v>23</v>
      </c>
      <c r="D35" s="142" t="s">
        <v>509</v>
      </c>
      <c r="E35" s="179" t="s">
        <v>510</v>
      </c>
      <c r="F35" s="131" t="s">
        <v>510</v>
      </c>
      <c r="G35" s="179" t="s">
        <v>510</v>
      </c>
      <c r="H35" s="179" t="s">
        <v>510</v>
      </c>
    </row>
    <row r="36" spans="3:8">
      <c r="C36" s="179">
        <v>24</v>
      </c>
      <c r="D36" s="142" t="s">
        <v>511</v>
      </c>
      <c r="E36" s="179"/>
      <c r="F36" s="179"/>
      <c r="G36" s="179"/>
      <c r="H36" s="179"/>
    </row>
    <row r="37" spans="3:8">
      <c r="C37" s="179">
        <v>25</v>
      </c>
      <c r="D37" s="142" t="s">
        <v>512</v>
      </c>
      <c r="E37" s="179"/>
      <c r="F37" s="179"/>
      <c r="G37" s="179"/>
      <c r="H37" s="179"/>
    </row>
    <row r="38" spans="3:8">
      <c r="C38" s="179">
        <v>26</v>
      </c>
      <c r="D38" s="142" t="s">
        <v>513</v>
      </c>
      <c r="E38" s="179"/>
      <c r="F38" s="179"/>
      <c r="G38" s="179"/>
      <c r="H38" s="179"/>
    </row>
    <row r="39" spans="3:8">
      <c r="C39" s="179">
        <v>27</v>
      </c>
      <c r="D39" s="142" t="s">
        <v>514</v>
      </c>
      <c r="E39" s="179"/>
      <c r="F39" s="179"/>
      <c r="G39" s="179"/>
      <c r="H39" s="179"/>
    </row>
    <row r="40" spans="3:8">
      <c r="C40" s="179">
        <v>28</v>
      </c>
      <c r="D40" s="142" t="s">
        <v>515</v>
      </c>
      <c r="E40" s="179"/>
      <c r="F40" s="179"/>
      <c r="G40" s="179"/>
      <c r="H40" s="179"/>
    </row>
    <row r="41" spans="3:8">
      <c r="C41" s="179">
        <v>29</v>
      </c>
      <c r="D41" s="142" t="s">
        <v>516</v>
      </c>
      <c r="E41" s="179"/>
      <c r="F41" s="179"/>
      <c r="G41" s="179"/>
      <c r="H41" s="179"/>
    </row>
    <row r="42" spans="3:8">
      <c r="C42" s="179">
        <v>30</v>
      </c>
      <c r="D42" s="142" t="s">
        <v>517</v>
      </c>
      <c r="E42" s="179" t="s">
        <v>498</v>
      </c>
      <c r="F42" s="179" t="s">
        <v>409</v>
      </c>
      <c r="G42" s="179" t="s">
        <v>498</v>
      </c>
      <c r="H42" s="179" t="s">
        <v>409</v>
      </c>
    </row>
    <row r="43" spans="3:8">
      <c r="C43" s="179">
        <v>31</v>
      </c>
      <c r="D43" s="142" t="s">
        <v>518</v>
      </c>
      <c r="E43" s="179"/>
      <c r="F43" s="131" t="s">
        <v>519</v>
      </c>
      <c r="G43" s="179"/>
      <c r="H43" s="179" t="s">
        <v>519</v>
      </c>
    </row>
    <row r="44" spans="3:8">
      <c r="C44" s="179">
        <v>32</v>
      </c>
      <c r="D44" s="142" t="s">
        <v>520</v>
      </c>
      <c r="E44" s="179"/>
      <c r="F44" s="131" t="s">
        <v>521</v>
      </c>
      <c r="G44" s="179"/>
      <c r="H44" s="179" t="s">
        <v>521</v>
      </c>
    </row>
    <row r="45" spans="3:8">
      <c r="C45" s="179">
        <v>33</v>
      </c>
      <c r="D45" s="142" t="s">
        <v>522</v>
      </c>
      <c r="E45" s="179"/>
      <c r="F45" s="131" t="s">
        <v>523</v>
      </c>
      <c r="G45" s="179"/>
      <c r="H45" s="179" t="s">
        <v>523</v>
      </c>
    </row>
    <row r="46" spans="3:8">
      <c r="C46" s="179">
        <v>34</v>
      </c>
      <c r="D46" s="142" t="s">
        <v>524</v>
      </c>
      <c r="E46" s="179"/>
      <c r="F46" s="131" t="s">
        <v>525</v>
      </c>
      <c r="G46" s="179"/>
      <c r="H46" s="179" t="s">
        <v>525</v>
      </c>
    </row>
    <row r="47" spans="3:8">
      <c r="C47" s="179">
        <v>35</v>
      </c>
      <c r="D47" s="142" t="s">
        <v>526</v>
      </c>
      <c r="E47" s="131" t="s">
        <v>527</v>
      </c>
      <c r="F47" s="179" t="s">
        <v>528</v>
      </c>
      <c r="G47" s="131" t="s">
        <v>527</v>
      </c>
      <c r="H47" s="179" t="s">
        <v>528</v>
      </c>
    </row>
    <row r="48" spans="3:8">
      <c r="C48" s="179">
        <v>36</v>
      </c>
      <c r="D48" s="142" t="s">
        <v>529</v>
      </c>
      <c r="E48" s="179" t="s">
        <v>498</v>
      </c>
      <c r="F48" s="179" t="s">
        <v>498</v>
      </c>
      <c r="G48" s="179" t="s">
        <v>498</v>
      </c>
      <c r="H48" s="179" t="s">
        <v>498</v>
      </c>
    </row>
    <row r="49" spans="2:8">
      <c r="C49" s="179">
        <v>37</v>
      </c>
      <c r="D49" s="142" t="s">
        <v>530</v>
      </c>
      <c r="E49" s="179"/>
      <c r="F49" s="179"/>
      <c r="G49" s="179"/>
      <c r="H49" s="179"/>
    </row>
    <row r="50" spans="2:8">
      <c r="F50" s="142"/>
      <c r="G50" s="142"/>
    </row>
    <row r="51" spans="2:8">
      <c r="D51" s="203" t="s">
        <v>531</v>
      </c>
      <c r="E51" s="203"/>
      <c r="F51" s="142"/>
      <c r="G51" s="142"/>
    </row>
    <row r="52" spans="2:8">
      <c r="B52" s="277" t="s">
        <v>551</v>
      </c>
      <c r="D52" s="447" t="s">
        <v>532</v>
      </c>
      <c r="E52" s="447"/>
    </row>
  </sheetData>
  <mergeCells count="2">
    <mergeCell ref="D52:E52"/>
    <mergeCell ref="A2:D2"/>
  </mergeCells>
  <hyperlinks>
    <hyperlink ref="D52:E52" r:id="rId1" display="Finanstilsynets rundskriv 14/2014, vedlegg 4" xr:uid="{00000000-0004-0000-0900-000000000000}"/>
    <hyperlink ref="A2:D2" location="Innholdsfortegnelse!A1" display="Innholdsfortegnelse" xr:uid="{00000000-0004-0000-0900-000001000000}"/>
  </hyperlinks>
  <pageMargins left="0.7" right="0.7" top="0.75" bottom="0.75" header="0.3" footer="0.3"/>
  <pageSetup paperSize="9" scale="57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46"/>
  <sheetViews>
    <sheetView showGridLines="0" zoomScale="85" zoomScaleNormal="85" workbookViewId="0"/>
  </sheetViews>
  <sheetFormatPr baseColWidth="10" defaultColWidth="11.42578125" defaultRowHeight="15"/>
  <cols>
    <col min="1" max="1" width="3" style="114" customWidth="1"/>
    <col min="2" max="2" width="11.42578125" style="114"/>
    <col min="3" max="3" width="17" style="114" bestFit="1" customWidth="1"/>
    <col min="4" max="4" width="16.28515625" style="114" bestFit="1" customWidth="1"/>
    <col min="5" max="5" width="17.28515625" style="114" bestFit="1" customWidth="1"/>
    <col min="6" max="9" width="11.85546875" style="114" bestFit="1" customWidth="1"/>
    <col min="10" max="10" width="16.28515625" style="114" bestFit="1" customWidth="1"/>
    <col min="11" max="12" width="11.85546875" style="114" bestFit="1" customWidth="1"/>
    <col min="13" max="13" width="16.28515625" style="114" bestFit="1" customWidth="1"/>
    <col min="14" max="17" width="11.42578125" style="114"/>
    <col min="18" max="18" width="12.28515625" style="114" bestFit="1" customWidth="1"/>
    <col min="19" max="16384" width="11.42578125" style="114"/>
  </cols>
  <sheetData>
    <row r="1" spans="1:15" ht="6" customHeight="1"/>
    <row r="2" spans="1:15">
      <c r="A2" s="438" t="s">
        <v>28</v>
      </c>
      <c r="B2" s="438"/>
      <c r="C2" s="438"/>
      <c r="D2" s="438"/>
    </row>
    <row r="5" spans="1:15">
      <c r="B5" s="12" t="s">
        <v>290</v>
      </c>
    </row>
    <row r="6" spans="1:15">
      <c r="B6" s="214" t="s">
        <v>550</v>
      </c>
    </row>
    <row r="7" spans="1:15" ht="31.5" customHeight="1"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174"/>
      <c r="O7" s="174"/>
    </row>
    <row r="8" spans="1:15" ht="201">
      <c r="D8" s="175" t="s">
        <v>291</v>
      </c>
      <c r="E8" s="175" t="s">
        <v>292</v>
      </c>
      <c r="F8" s="175" t="s">
        <v>293</v>
      </c>
      <c r="G8" s="175" t="s">
        <v>294</v>
      </c>
      <c r="H8" s="175" t="s">
        <v>295</v>
      </c>
      <c r="I8" s="175" t="s">
        <v>296</v>
      </c>
      <c r="J8" s="175" t="s">
        <v>297</v>
      </c>
      <c r="K8" s="175" t="s">
        <v>298</v>
      </c>
      <c r="L8" s="175" t="s">
        <v>299</v>
      </c>
      <c r="M8" s="175" t="s">
        <v>300</v>
      </c>
      <c r="N8" s="176" t="s">
        <v>301</v>
      </c>
      <c r="O8" s="176" t="s">
        <v>302</v>
      </c>
    </row>
    <row r="9" spans="1:15">
      <c r="B9" s="16" t="s">
        <v>303</v>
      </c>
      <c r="C9" s="16" t="s">
        <v>633</v>
      </c>
      <c r="D9" s="237">
        <v>0</v>
      </c>
      <c r="E9" s="237">
        <v>70001</v>
      </c>
      <c r="F9" s="237">
        <v>0</v>
      </c>
      <c r="G9" s="237">
        <v>0</v>
      </c>
      <c r="H9" s="237">
        <v>0</v>
      </c>
      <c r="I9" s="237">
        <v>0</v>
      </c>
      <c r="J9" s="237">
        <v>7344</v>
      </c>
      <c r="K9" s="237">
        <v>0</v>
      </c>
      <c r="L9" s="237">
        <v>0</v>
      </c>
      <c r="M9" s="237">
        <v>7344</v>
      </c>
      <c r="N9" s="234">
        <v>3.1793459050627365E-6</v>
      </c>
      <c r="O9" s="103"/>
    </row>
    <row r="10" spans="1:15">
      <c r="B10" s="16" t="s">
        <v>590</v>
      </c>
      <c r="C10" s="16" t="s">
        <v>634</v>
      </c>
      <c r="D10" s="237">
        <v>0</v>
      </c>
      <c r="E10" s="237">
        <v>1471452</v>
      </c>
      <c r="F10" s="237">
        <v>0</v>
      </c>
      <c r="G10" s="237">
        <v>0</v>
      </c>
      <c r="H10" s="237">
        <v>0</v>
      </c>
      <c r="I10" s="237">
        <v>0</v>
      </c>
      <c r="J10" s="237">
        <v>8851</v>
      </c>
      <c r="K10" s="237">
        <v>0</v>
      </c>
      <c r="L10" s="237">
        <v>0</v>
      </c>
      <c r="M10" s="237">
        <v>8851</v>
      </c>
      <c r="N10" s="234">
        <v>3.8317525334572817E-6</v>
      </c>
      <c r="O10" s="103"/>
    </row>
    <row r="11" spans="1:15">
      <c r="B11" s="16" t="s">
        <v>591</v>
      </c>
      <c r="C11" s="16" t="s">
        <v>635</v>
      </c>
      <c r="D11" s="138">
        <v>0</v>
      </c>
      <c r="E11" s="138">
        <v>20000</v>
      </c>
      <c r="F11" s="138">
        <v>0</v>
      </c>
      <c r="G11" s="138">
        <v>0</v>
      </c>
      <c r="H11" s="138">
        <v>0</v>
      </c>
      <c r="I11" s="138">
        <v>0</v>
      </c>
      <c r="J11" s="138">
        <v>1998</v>
      </c>
      <c r="K11" s="138">
        <v>0</v>
      </c>
      <c r="L11" s="138">
        <v>0</v>
      </c>
      <c r="M11" s="138">
        <v>1998</v>
      </c>
      <c r="N11" s="15">
        <v>8.649691065244209E-7</v>
      </c>
      <c r="O11" s="104"/>
    </row>
    <row r="12" spans="1:15">
      <c r="B12" s="16" t="s">
        <v>592</v>
      </c>
      <c r="C12" s="16" t="s">
        <v>636</v>
      </c>
      <c r="D12" s="138">
        <v>0</v>
      </c>
      <c r="E12" s="138">
        <v>5000</v>
      </c>
      <c r="F12" s="138">
        <v>0</v>
      </c>
      <c r="G12" s="138">
        <v>0</v>
      </c>
      <c r="H12" s="138">
        <v>0</v>
      </c>
      <c r="I12" s="138">
        <v>0</v>
      </c>
      <c r="J12" s="138">
        <v>545</v>
      </c>
      <c r="K12" s="138">
        <v>0</v>
      </c>
      <c r="L12" s="138">
        <v>0</v>
      </c>
      <c r="M12" s="138">
        <v>545</v>
      </c>
      <c r="N12" s="15">
        <v>2.3594002154945416E-7</v>
      </c>
      <c r="O12" s="104">
        <v>0</v>
      </c>
    </row>
    <row r="13" spans="1:15">
      <c r="B13" s="16" t="s">
        <v>304</v>
      </c>
      <c r="C13" s="16" t="s">
        <v>637</v>
      </c>
      <c r="D13" s="138">
        <v>0</v>
      </c>
      <c r="E13" s="138">
        <v>5467697</v>
      </c>
      <c r="F13" s="138">
        <v>0</v>
      </c>
      <c r="G13" s="138">
        <v>0</v>
      </c>
      <c r="H13" s="138">
        <v>0</v>
      </c>
      <c r="I13" s="138">
        <v>0</v>
      </c>
      <c r="J13" s="138">
        <v>252520</v>
      </c>
      <c r="K13" s="138">
        <v>0</v>
      </c>
      <c r="L13" s="138">
        <v>0</v>
      </c>
      <c r="M13" s="138">
        <v>252520</v>
      </c>
      <c r="N13" s="15">
        <v>1.0932031970948286E-4</v>
      </c>
      <c r="O13" s="104"/>
    </row>
    <row r="14" spans="1:15">
      <c r="B14" s="16" t="s">
        <v>607</v>
      </c>
      <c r="C14" s="16" t="s">
        <v>638</v>
      </c>
      <c r="D14" s="138">
        <v>0</v>
      </c>
      <c r="E14" s="138">
        <v>2169284</v>
      </c>
      <c r="F14" s="138">
        <v>0</v>
      </c>
      <c r="G14" s="138">
        <v>0</v>
      </c>
      <c r="H14" s="138">
        <v>0</v>
      </c>
      <c r="I14" s="138">
        <v>0</v>
      </c>
      <c r="J14" s="138">
        <v>14064</v>
      </c>
      <c r="K14" s="138">
        <v>0</v>
      </c>
      <c r="L14" s="138">
        <v>0</v>
      </c>
      <c r="M14" s="138">
        <v>14064</v>
      </c>
      <c r="N14" s="15">
        <v>6.088551308388116E-6</v>
      </c>
      <c r="O14" s="104">
        <v>0</v>
      </c>
    </row>
    <row r="15" spans="1:15">
      <c r="B15" s="16" t="s">
        <v>305</v>
      </c>
      <c r="C15" s="16" t="s">
        <v>639</v>
      </c>
      <c r="D15" s="138">
        <v>0</v>
      </c>
      <c r="E15" s="138">
        <v>50101</v>
      </c>
      <c r="F15" s="138">
        <v>0</v>
      </c>
      <c r="G15" s="138">
        <v>0</v>
      </c>
      <c r="H15" s="138">
        <v>0</v>
      </c>
      <c r="I15" s="138">
        <v>0</v>
      </c>
      <c r="J15" s="138">
        <v>3179</v>
      </c>
      <c r="K15" s="138">
        <v>0</v>
      </c>
      <c r="L15" s="138">
        <v>0</v>
      </c>
      <c r="M15" s="138">
        <v>3179</v>
      </c>
      <c r="N15" s="15">
        <v>1.3762446394600271E-6</v>
      </c>
      <c r="O15" s="104">
        <v>5.0000000000000001E-3</v>
      </c>
    </row>
    <row r="16" spans="1:15">
      <c r="B16" s="16" t="s">
        <v>306</v>
      </c>
      <c r="C16" s="16" t="s">
        <v>640</v>
      </c>
      <c r="D16" s="138">
        <v>0</v>
      </c>
      <c r="E16" s="138">
        <v>194841</v>
      </c>
      <c r="F16" s="138">
        <v>0</v>
      </c>
      <c r="G16" s="138">
        <v>0</v>
      </c>
      <c r="H16" s="138">
        <v>0</v>
      </c>
      <c r="I16" s="138">
        <v>0</v>
      </c>
      <c r="J16" s="138">
        <v>11788</v>
      </c>
      <c r="K16" s="138">
        <v>0</v>
      </c>
      <c r="L16" s="138">
        <v>0</v>
      </c>
      <c r="M16" s="138">
        <v>11788</v>
      </c>
      <c r="N16" s="15">
        <v>5.1032311449999368E-6</v>
      </c>
      <c r="O16" s="104"/>
    </row>
    <row r="17" spans="2:15">
      <c r="B17" s="16" t="s">
        <v>307</v>
      </c>
      <c r="C17" s="16" t="s">
        <v>641</v>
      </c>
      <c r="D17" s="138">
        <v>0</v>
      </c>
      <c r="E17" s="138">
        <v>589041</v>
      </c>
      <c r="F17" s="138">
        <v>0</v>
      </c>
      <c r="G17" s="138">
        <v>0</v>
      </c>
      <c r="H17" s="138">
        <v>0</v>
      </c>
      <c r="I17" s="138">
        <v>0</v>
      </c>
      <c r="J17" s="138">
        <v>26293</v>
      </c>
      <c r="K17" s="138">
        <v>0</v>
      </c>
      <c r="L17" s="138">
        <v>0</v>
      </c>
      <c r="M17" s="138">
        <v>26293</v>
      </c>
      <c r="N17" s="15">
        <v>1.1382699057981281E-5</v>
      </c>
      <c r="O17" s="104"/>
    </row>
    <row r="18" spans="2:15">
      <c r="B18" s="16" t="s">
        <v>308</v>
      </c>
      <c r="C18" s="16" t="s">
        <v>642</v>
      </c>
      <c r="D18" s="138">
        <v>0</v>
      </c>
      <c r="E18" s="138">
        <v>979179</v>
      </c>
      <c r="F18" s="138">
        <v>0</v>
      </c>
      <c r="G18" s="138">
        <v>0</v>
      </c>
      <c r="H18" s="138">
        <v>0</v>
      </c>
      <c r="I18" s="138">
        <v>0</v>
      </c>
      <c r="J18" s="138">
        <v>33864</v>
      </c>
      <c r="K18" s="138">
        <v>0</v>
      </c>
      <c r="L18" s="138">
        <v>0</v>
      </c>
      <c r="M18" s="138">
        <v>33864</v>
      </c>
      <c r="N18" s="15">
        <v>1.4660317228900395E-5</v>
      </c>
      <c r="O18" s="104"/>
    </row>
    <row r="19" spans="2:15">
      <c r="B19" s="16" t="s">
        <v>309</v>
      </c>
      <c r="C19" s="16" t="s">
        <v>643</v>
      </c>
      <c r="D19" s="138">
        <v>0</v>
      </c>
      <c r="E19" s="138">
        <v>75000</v>
      </c>
      <c r="F19" s="138">
        <v>0</v>
      </c>
      <c r="G19" s="138">
        <v>0</v>
      </c>
      <c r="H19" s="138">
        <v>0</v>
      </c>
      <c r="I19" s="138">
        <v>0</v>
      </c>
      <c r="J19" s="138">
        <v>7867</v>
      </c>
      <c r="K19" s="138">
        <v>0</v>
      </c>
      <c r="L19" s="138">
        <v>0</v>
      </c>
      <c r="M19" s="138">
        <v>7867</v>
      </c>
      <c r="N19" s="15">
        <v>3.4057617422560657E-6</v>
      </c>
      <c r="O19" s="104"/>
    </row>
    <row r="20" spans="2:15">
      <c r="B20" s="16" t="s">
        <v>613</v>
      </c>
      <c r="C20" s="16" t="s">
        <v>644</v>
      </c>
      <c r="D20" s="138">
        <v>0</v>
      </c>
      <c r="E20" s="138">
        <v>30590</v>
      </c>
      <c r="F20" s="138">
        <v>0</v>
      </c>
      <c r="G20" s="138">
        <v>0</v>
      </c>
      <c r="H20" s="138">
        <v>0</v>
      </c>
      <c r="I20" s="138">
        <v>0</v>
      </c>
      <c r="J20" s="138">
        <v>2352</v>
      </c>
      <c r="K20" s="138">
        <v>0</v>
      </c>
      <c r="L20" s="138">
        <v>0</v>
      </c>
      <c r="M20" s="138">
        <v>2352</v>
      </c>
      <c r="N20" s="15">
        <v>1.0182218911638828E-6</v>
      </c>
      <c r="O20" s="104">
        <v>1.4999999999999999E-2</v>
      </c>
    </row>
    <row r="21" spans="2:15">
      <c r="B21" s="16" t="s">
        <v>310</v>
      </c>
      <c r="C21" s="16" t="s">
        <v>645</v>
      </c>
      <c r="D21" s="138">
        <v>0</v>
      </c>
      <c r="E21" s="138">
        <v>111725410</v>
      </c>
      <c r="F21" s="138">
        <v>0</v>
      </c>
      <c r="G21" s="138">
        <v>0</v>
      </c>
      <c r="H21" s="138">
        <v>0</v>
      </c>
      <c r="I21" s="138">
        <v>0</v>
      </c>
      <c r="J21" s="138">
        <v>8005141</v>
      </c>
      <c r="K21" s="138">
        <v>0</v>
      </c>
      <c r="L21" s="138">
        <v>0</v>
      </c>
      <c r="M21" s="138">
        <v>8005141</v>
      </c>
      <c r="N21" s="15">
        <v>3.4655653945805855E-3</v>
      </c>
      <c r="O21" s="104">
        <v>0</v>
      </c>
    </row>
    <row r="22" spans="2:15">
      <c r="B22" s="16" t="s">
        <v>311</v>
      </c>
      <c r="C22" s="16" t="s">
        <v>646</v>
      </c>
      <c r="D22" s="138">
        <v>0</v>
      </c>
      <c r="E22" s="138">
        <v>15205621</v>
      </c>
      <c r="F22" s="138">
        <v>0</v>
      </c>
      <c r="G22" s="138">
        <v>0</v>
      </c>
      <c r="H22" s="138">
        <v>0</v>
      </c>
      <c r="I22" s="138">
        <v>0</v>
      </c>
      <c r="J22" s="138">
        <v>244408</v>
      </c>
      <c r="K22" s="138">
        <v>0</v>
      </c>
      <c r="L22" s="138">
        <v>0</v>
      </c>
      <c r="M22" s="138">
        <v>244408</v>
      </c>
      <c r="N22" s="15">
        <v>1.0580849318689723E-4</v>
      </c>
      <c r="O22" s="104">
        <v>0.01</v>
      </c>
    </row>
    <row r="23" spans="2:15">
      <c r="B23" s="16" t="s">
        <v>593</v>
      </c>
      <c r="C23" s="16" t="s">
        <v>647</v>
      </c>
      <c r="D23" s="138">
        <v>0</v>
      </c>
      <c r="E23" s="138">
        <v>10000</v>
      </c>
      <c r="F23" s="138">
        <v>0</v>
      </c>
      <c r="G23" s="138">
        <v>0</v>
      </c>
      <c r="H23" s="138">
        <v>0</v>
      </c>
      <c r="I23" s="138">
        <v>0</v>
      </c>
      <c r="J23" s="138">
        <v>1009</v>
      </c>
      <c r="K23" s="138">
        <v>0</v>
      </c>
      <c r="L23" s="138">
        <v>0</v>
      </c>
      <c r="M23" s="138">
        <v>1009</v>
      </c>
      <c r="N23" s="15">
        <v>4.3681372796953988E-7</v>
      </c>
      <c r="O23" s="104"/>
    </row>
    <row r="24" spans="2:15">
      <c r="B24" s="16" t="s">
        <v>312</v>
      </c>
      <c r="C24" s="16" t="s">
        <v>648</v>
      </c>
      <c r="D24" s="138">
        <v>0</v>
      </c>
      <c r="E24" s="138">
        <v>260000</v>
      </c>
      <c r="F24" s="138">
        <v>0</v>
      </c>
      <c r="G24" s="138">
        <v>0</v>
      </c>
      <c r="H24" s="138">
        <v>0</v>
      </c>
      <c r="I24" s="138">
        <v>0</v>
      </c>
      <c r="J24" s="138">
        <v>12300</v>
      </c>
      <c r="K24" s="138">
        <v>0</v>
      </c>
      <c r="L24" s="138">
        <v>0</v>
      </c>
      <c r="M24" s="138">
        <v>12300</v>
      </c>
      <c r="N24" s="15">
        <v>5.3248848900152039E-6</v>
      </c>
      <c r="O24" s="104">
        <v>0</v>
      </c>
    </row>
    <row r="25" spans="2:15">
      <c r="B25" s="16" t="s">
        <v>313</v>
      </c>
      <c r="C25" s="16" t="s">
        <v>649</v>
      </c>
      <c r="D25" s="138">
        <v>0</v>
      </c>
      <c r="E25" s="138">
        <v>4193552</v>
      </c>
      <c r="F25" s="138">
        <v>0</v>
      </c>
      <c r="G25" s="138">
        <v>0</v>
      </c>
      <c r="H25" s="138">
        <v>0</v>
      </c>
      <c r="I25" s="138">
        <v>0</v>
      </c>
      <c r="J25" s="138">
        <v>89538</v>
      </c>
      <c r="K25" s="138">
        <v>0</v>
      </c>
      <c r="L25" s="138">
        <v>0</v>
      </c>
      <c r="M25" s="138">
        <v>89538</v>
      </c>
      <c r="N25" s="15">
        <v>3.876256449448629E-5</v>
      </c>
      <c r="O25" s="104">
        <v>0</v>
      </c>
    </row>
    <row r="26" spans="2:15">
      <c r="B26" s="16" t="s">
        <v>314</v>
      </c>
      <c r="C26" s="16" t="s">
        <v>650</v>
      </c>
      <c r="D26" s="138">
        <v>0</v>
      </c>
      <c r="E26" s="138">
        <v>25000</v>
      </c>
      <c r="F26" s="138">
        <v>0</v>
      </c>
      <c r="G26" s="138">
        <v>0</v>
      </c>
      <c r="H26" s="138">
        <v>0</v>
      </c>
      <c r="I26" s="138">
        <v>0</v>
      </c>
      <c r="J26" s="138">
        <v>2425</v>
      </c>
      <c r="K26" s="138">
        <v>0</v>
      </c>
      <c r="L26" s="138">
        <v>0</v>
      </c>
      <c r="M26" s="138">
        <v>2425</v>
      </c>
      <c r="N26" s="15">
        <v>1.0498248665273878E-6</v>
      </c>
      <c r="O26" s="104">
        <v>0</v>
      </c>
    </row>
    <row r="27" spans="2:15">
      <c r="B27" s="16" t="s">
        <v>315</v>
      </c>
      <c r="C27" s="16" t="s">
        <v>651</v>
      </c>
      <c r="D27" s="138">
        <v>0</v>
      </c>
      <c r="E27" s="138">
        <v>10000</v>
      </c>
      <c r="F27" s="138">
        <v>0</v>
      </c>
      <c r="G27" s="138">
        <v>0</v>
      </c>
      <c r="H27" s="138">
        <v>0</v>
      </c>
      <c r="I27" s="138">
        <v>0</v>
      </c>
      <c r="J27" s="138">
        <v>1061</v>
      </c>
      <c r="K27" s="138">
        <v>0</v>
      </c>
      <c r="L27" s="138">
        <v>0</v>
      </c>
      <c r="M27" s="138">
        <v>1061</v>
      </c>
      <c r="N27" s="15">
        <v>4.5932543644765298E-7</v>
      </c>
      <c r="O27" s="104"/>
    </row>
    <row r="28" spans="2:15">
      <c r="B28" s="16" t="s">
        <v>316</v>
      </c>
      <c r="C28" s="16" t="s">
        <v>652</v>
      </c>
      <c r="D28" s="138">
        <v>0</v>
      </c>
      <c r="E28" s="138">
        <v>398472</v>
      </c>
      <c r="F28" s="138">
        <v>0</v>
      </c>
      <c r="G28" s="138">
        <v>0</v>
      </c>
      <c r="H28" s="138">
        <v>0</v>
      </c>
      <c r="I28" s="138">
        <v>0</v>
      </c>
      <c r="J28" s="138">
        <v>4774</v>
      </c>
      <c r="K28" s="138">
        <v>0</v>
      </c>
      <c r="L28" s="138">
        <v>0</v>
      </c>
      <c r="M28" s="138">
        <v>4774</v>
      </c>
      <c r="N28" s="15">
        <v>2.066748005279072E-6</v>
      </c>
      <c r="O28" s="104">
        <v>2.5000000000000001E-3</v>
      </c>
    </row>
    <row r="29" spans="2:15">
      <c r="B29" s="16" t="s">
        <v>317</v>
      </c>
      <c r="C29" s="16" t="s">
        <v>653</v>
      </c>
      <c r="D29" s="138">
        <v>0</v>
      </c>
      <c r="E29" s="138">
        <v>9899334</v>
      </c>
      <c r="F29" s="138">
        <v>0</v>
      </c>
      <c r="G29" s="138">
        <v>0</v>
      </c>
      <c r="H29" s="138">
        <v>0</v>
      </c>
      <c r="I29" s="138">
        <v>0</v>
      </c>
      <c r="J29" s="138">
        <v>202811</v>
      </c>
      <c r="K29" s="138">
        <v>0</v>
      </c>
      <c r="L29" s="138">
        <v>0</v>
      </c>
      <c r="M29" s="138">
        <v>202811</v>
      </c>
      <c r="N29" s="15">
        <v>8.7800425156818991E-5</v>
      </c>
      <c r="O29" s="104">
        <v>0.01</v>
      </c>
    </row>
    <row r="30" spans="2:15">
      <c r="B30" s="16" t="s">
        <v>318</v>
      </c>
      <c r="C30" s="16" t="s">
        <v>654</v>
      </c>
      <c r="D30" s="138">
        <v>0</v>
      </c>
      <c r="E30" s="138">
        <v>850744</v>
      </c>
      <c r="F30" s="138">
        <v>0</v>
      </c>
      <c r="G30" s="138">
        <v>0</v>
      </c>
      <c r="H30" s="138">
        <v>0</v>
      </c>
      <c r="I30" s="138">
        <v>0</v>
      </c>
      <c r="J30" s="138">
        <v>9791</v>
      </c>
      <c r="K30" s="138">
        <v>0</v>
      </c>
      <c r="L30" s="138">
        <v>0</v>
      </c>
      <c r="M30" s="138">
        <v>9791</v>
      </c>
      <c r="N30" s="15">
        <v>4.2386949559462487E-6</v>
      </c>
      <c r="O30" s="104">
        <v>0</v>
      </c>
    </row>
    <row r="31" spans="2:15">
      <c r="B31" s="16" t="s">
        <v>319</v>
      </c>
      <c r="C31" s="16" t="s">
        <v>655</v>
      </c>
      <c r="D31" s="138">
        <v>0</v>
      </c>
      <c r="E31" s="138">
        <v>20000</v>
      </c>
      <c r="F31" s="138">
        <v>0</v>
      </c>
      <c r="G31" s="138">
        <v>0</v>
      </c>
      <c r="H31" s="138">
        <v>0</v>
      </c>
      <c r="I31" s="138">
        <v>0</v>
      </c>
      <c r="J31" s="138">
        <v>1581</v>
      </c>
      <c r="K31" s="138">
        <v>0</v>
      </c>
      <c r="L31" s="138">
        <v>0</v>
      </c>
      <c r="M31" s="138">
        <v>1581</v>
      </c>
      <c r="N31" s="15">
        <v>6.8444252122878354E-7</v>
      </c>
      <c r="O31" s="104"/>
    </row>
    <row r="32" spans="2:15">
      <c r="B32" s="16" t="s">
        <v>594</v>
      </c>
      <c r="C32" s="16" t="s">
        <v>656</v>
      </c>
      <c r="D32" s="138">
        <v>0</v>
      </c>
      <c r="E32" s="138">
        <v>60000</v>
      </c>
      <c r="F32" s="138">
        <v>0</v>
      </c>
      <c r="G32" s="138">
        <v>0</v>
      </c>
      <c r="H32" s="138">
        <v>0</v>
      </c>
      <c r="I32" s="138">
        <v>0</v>
      </c>
      <c r="J32" s="138">
        <v>3871</v>
      </c>
      <c r="K32" s="138">
        <v>0</v>
      </c>
      <c r="L32" s="138">
        <v>0</v>
      </c>
      <c r="M32" s="138">
        <v>3871</v>
      </c>
      <c r="N32" s="15">
        <v>1.6758235292072239E-6</v>
      </c>
      <c r="O32" s="104">
        <v>0</v>
      </c>
    </row>
    <row r="33" spans="2:15">
      <c r="B33" s="16" t="s">
        <v>657</v>
      </c>
      <c r="C33" s="16" t="s">
        <v>658</v>
      </c>
      <c r="D33" s="138">
        <v>0</v>
      </c>
      <c r="E33" s="138">
        <v>297</v>
      </c>
      <c r="F33" s="138">
        <v>0</v>
      </c>
      <c r="G33" s="138">
        <v>0</v>
      </c>
      <c r="H33" s="138">
        <v>0</v>
      </c>
      <c r="I33" s="138">
        <v>0</v>
      </c>
      <c r="J33" s="138">
        <v>54</v>
      </c>
      <c r="K33" s="138">
        <v>0</v>
      </c>
      <c r="L33" s="138">
        <v>0</v>
      </c>
      <c r="M33" s="138">
        <v>54</v>
      </c>
      <c r="N33" s="15">
        <v>2.3377543419578944E-8</v>
      </c>
      <c r="O33" s="104">
        <v>0.01</v>
      </c>
    </row>
    <row r="34" spans="2:15">
      <c r="B34" s="16" t="s">
        <v>595</v>
      </c>
      <c r="C34" s="16" t="s">
        <v>659</v>
      </c>
      <c r="D34" s="138">
        <v>0</v>
      </c>
      <c r="E34" s="138">
        <v>1091751</v>
      </c>
      <c r="F34" s="138">
        <v>0</v>
      </c>
      <c r="G34" s="138">
        <v>0</v>
      </c>
      <c r="H34" s="138">
        <v>0</v>
      </c>
      <c r="I34" s="138">
        <v>0</v>
      </c>
      <c r="J34" s="138">
        <v>13669</v>
      </c>
      <c r="K34" s="138">
        <v>0</v>
      </c>
      <c r="L34" s="138">
        <v>0</v>
      </c>
      <c r="M34" s="138">
        <v>13669</v>
      </c>
      <c r="N34" s="15">
        <v>5.9175489074486032E-6</v>
      </c>
      <c r="O34" s="104"/>
    </row>
    <row r="35" spans="2:15">
      <c r="B35" s="16" t="s">
        <v>596</v>
      </c>
      <c r="C35" s="16" t="s">
        <v>660</v>
      </c>
      <c r="D35" s="138">
        <v>0</v>
      </c>
      <c r="E35" s="138">
        <v>2142506</v>
      </c>
      <c r="F35" s="138">
        <v>0</v>
      </c>
      <c r="G35" s="138">
        <v>0</v>
      </c>
      <c r="H35" s="138">
        <v>0</v>
      </c>
      <c r="I35" s="138">
        <v>0</v>
      </c>
      <c r="J35" s="138">
        <v>34749</v>
      </c>
      <c r="K35" s="138">
        <v>0</v>
      </c>
      <c r="L35" s="138">
        <v>0</v>
      </c>
      <c r="M35" s="138">
        <v>34749</v>
      </c>
      <c r="N35" s="15">
        <v>1.5043449190499051E-5</v>
      </c>
      <c r="O35" s="104"/>
    </row>
    <row r="36" spans="2:15">
      <c r="B36" s="16" t="s">
        <v>320</v>
      </c>
      <c r="C36" s="16" t="s">
        <v>661</v>
      </c>
      <c r="D36" s="138">
        <v>0</v>
      </c>
      <c r="E36" s="138">
        <v>1837431</v>
      </c>
      <c r="F36" s="138">
        <v>0</v>
      </c>
      <c r="G36" s="138">
        <v>0</v>
      </c>
      <c r="H36" s="138">
        <v>0</v>
      </c>
      <c r="I36" s="138">
        <v>0</v>
      </c>
      <c r="J36" s="138">
        <v>222012</v>
      </c>
      <c r="K36" s="138">
        <v>0</v>
      </c>
      <c r="L36" s="138">
        <v>0</v>
      </c>
      <c r="M36" s="138">
        <v>222012</v>
      </c>
      <c r="N36" s="15">
        <v>9.6112873512362233E-5</v>
      </c>
      <c r="O36" s="104">
        <v>1.7500000000000002E-2</v>
      </c>
    </row>
    <row r="37" spans="2:15">
      <c r="B37" s="16" t="s">
        <v>321</v>
      </c>
      <c r="C37" s="16" t="s">
        <v>662</v>
      </c>
      <c r="D37" s="138">
        <v>0</v>
      </c>
      <c r="E37" s="138">
        <v>85000</v>
      </c>
      <c r="F37" s="138">
        <v>0</v>
      </c>
      <c r="G37" s="138">
        <v>0</v>
      </c>
      <c r="H37" s="138">
        <v>0</v>
      </c>
      <c r="I37" s="138">
        <v>0</v>
      </c>
      <c r="J37" s="138">
        <v>6644</v>
      </c>
      <c r="K37" s="138">
        <v>0</v>
      </c>
      <c r="L37" s="138">
        <v>0</v>
      </c>
      <c r="M37" s="138">
        <v>6644</v>
      </c>
      <c r="N37" s="15">
        <v>2.8763036755496759E-6</v>
      </c>
      <c r="O37" s="104">
        <v>0</v>
      </c>
    </row>
    <row r="38" spans="2:15">
      <c r="B38" s="16" t="s">
        <v>322</v>
      </c>
      <c r="C38" s="16" t="s">
        <v>663</v>
      </c>
      <c r="D38" s="138">
        <v>0</v>
      </c>
      <c r="E38" s="138">
        <v>53747</v>
      </c>
      <c r="F38" s="138">
        <v>0</v>
      </c>
      <c r="G38" s="138">
        <v>0</v>
      </c>
      <c r="H38" s="138">
        <v>0</v>
      </c>
      <c r="I38" s="138">
        <v>0</v>
      </c>
      <c r="J38" s="138">
        <v>2134</v>
      </c>
      <c r="K38" s="138">
        <v>0</v>
      </c>
      <c r="L38" s="138">
        <v>0</v>
      </c>
      <c r="M38" s="138">
        <v>2134</v>
      </c>
      <c r="N38" s="15">
        <v>9.2384588254410119E-7</v>
      </c>
      <c r="O38" s="104"/>
    </row>
    <row r="39" spans="2:15">
      <c r="B39" s="16" t="s">
        <v>597</v>
      </c>
      <c r="C39" s="16" t="s">
        <v>664</v>
      </c>
      <c r="D39" s="138">
        <v>0</v>
      </c>
      <c r="E39" s="138">
        <v>2695070</v>
      </c>
      <c r="F39" s="138">
        <v>0</v>
      </c>
      <c r="G39" s="138">
        <v>0</v>
      </c>
      <c r="H39" s="138">
        <v>0</v>
      </c>
      <c r="I39" s="138">
        <v>0</v>
      </c>
      <c r="J39" s="138">
        <v>24360</v>
      </c>
      <c r="K39" s="138">
        <v>0</v>
      </c>
      <c r="L39" s="138">
        <v>0</v>
      </c>
      <c r="M39" s="138">
        <v>24360</v>
      </c>
      <c r="N39" s="15">
        <v>1.0545869587054501E-5</v>
      </c>
      <c r="O39" s="104"/>
    </row>
    <row r="40" spans="2:15">
      <c r="B40" s="16" t="s">
        <v>665</v>
      </c>
      <c r="C40" s="16" t="s">
        <v>666</v>
      </c>
      <c r="D40" s="138">
        <v>0</v>
      </c>
      <c r="E40" s="138">
        <v>50000</v>
      </c>
      <c r="F40" s="138">
        <v>0</v>
      </c>
      <c r="G40" s="138">
        <v>0</v>
      </c>
      <c r="H40" s="138">
        <v>0</v>
      </c>
      <c r="I40" s="138">
        <v>0</v>
      </c>
      <c r="J40" s="138">
        <v>5298</v>
      </c>
      <c r="K40" s="138">
        <v>0</v>
      </c>
      <c r="L40" s="138">
        <v>0</v>
      </c>
      <c r="M40" s="138">
        <v>5298</v>
      </c>
      <c r="N40" s="15">
        <v>2.2935967599431341E-6</v>
      </c>
      <c r="O40" s="104"/>
    </row>
    <row r="41" spans="2:15">
      <c r="B41" s="16" t="s">
        <v>323</v>
      </c>
      <c r="C41" s="16" t="s">
        <v>667</v>
      </c>
      <c r="D41" s="138">
        <v>0</v>
      </c>
      <c r="E41" s="138">
        <v>1065982</v>
      </c>
      <c r="F41" s="138">
        <v>0</v>
      </c>
      <c r="G41" s="138">
        <v>0</v>
      </c>
      <c r="H41" s="138">
        <v>0</v>
      </c>
      <c r="I41" s="138">
        <v>0</v>
      </c>
      <c r="J41" s="138">
        <v>25599</v>
      </c>
      <c r="K41" s="138">
        <v>0</v>
      </c>
      <c r="L41" s="138">
        <v>0</v>
      </c>
      <c r="M41" s="138">
        <v>25599</v>
      </c>
      <c r="N41" s="15">
        <v>1.1082254333292618E-5</v>
      </c>
      <c r="O41" s="104">
        <v>0.01</v>
      </c>
    </row>
    <row r="42" spans="2:15">
      <c r="B42" s="16" t="s">
        <v>598</v>
      </c>
      <c r="C42" s="16" t="s">
        <v>668</v>
      </c>
      <c r="D42" s="138">
        <v>0</v>
      </c>
      <c r="E42" s="138">
        <v>6075002</v>
      </c>
      <c r="F42" s="138">
        <v>0</v>
      </c>
      <c r="G42" s="138">
        <v>0</v>
      </c>
      <c r="H42" s="138">
        <v>0</v>
      </c>
      <c r="I42" s="138">
        <v>0</v>
      </c>
      <c r="J42" s="138">
        <v>59250</v>
      </c>
      <c r="K42" s="138">
        <v>0</v>
      </c>
      <c r="L42" s="138">
        <v>0</v>
      </c>
      <c r="M42" s="138">
        <v>59250</v>
      </c>
      <c r="N42" s="15">
        <v>2.5650360140926897E-5</v>
      </c>
      <c r="O42" s="104">
        <v>0</v>
      </c>
    </row>
    <row r="43" spans="2:15">
      <c r="B43" s="16" t="s">
        <v>552</v>
      </c>
      <c r="C43" s="16" t="s">
        <v>669</v>
      </c>
      <c r="D43" s="138">
        <v>0</v>
      </c>
      <c r="E43" s="138">
        <v>1459</v>
      </c>
      <c r="F43" s="138">
        <v>0</v>
      </c>
      <c r="G43" s="138">
        <v>0</v>
      </c>
      <c r="H43" s="138">
        <v>0</v>
      </c>
      <c r="I43" s="138">
        <v>0</v>
      </c>
      <c r="J43" s="138">
        <v>259</v>
      </c>
      <c r="K43" s="138">
        <v>0</v>
      </c>
      <c r="L43" s="138">
        <v>0</v>
      </c>
      <c r="M43" s="138">
        <v>259</v>
      </c>
      <c r="N43" s="15">
        <v>1.1212562491983234E-7</v>
      </c>
      <c r="O43" s="104">
        <v>0</v>
      </c>
    </row>
    <row r="44" spans="2:15">
      <c r="B44" s="16" t="s">
        <v>324</v>
      </c>
      <c r="C44" s="16" t="s">
        <v>670</v>
      </c>
      <c r="D44" s="138">
        <v>0</v>
      </c>
      <c r="E44" s="138">
        <v>65000</v>
      </c>
      <c r="F44" s="138">
        <v>0</v>
      </c>
      <c r="G44" s="138">
        <v>0</v>
      </c>
      <c r="H44" s="138">
        <v>0</v>
      </c>
      <c r="I44" s="138">
        <v>0</v>
      </c>
      <c r="J44" s="138">
        <v>6468</v>
      </c>
      <c r="K44" s="138">
        <v>0</v>
      </c>
      <c r="L44" s="138">
        <v>0</v>
      </c>
      <c r="M44" s="138">
        <v>6468</v>
      </c>
      <c r="N44" s="15">
        <v>2.8001102007006778E-6</v>
      </c>
      <c r="O44" s="104">
        <v>0</v>
      </c>
    </row>
    <row r="45" spans="2:15">
      <c r="B45" s="16" t="s">
        <v>325</v>
      </c>
      <c r="C45" s="16" t="s">
        <v>671</v>
      </c>
      <c r="D45" s="138">
        <v>0</v>
      </c>
      <c r="E45" s="138">
        <v>4948419</v>
      </c>
      <c r="F45" s="138">
        <v>0</v>
      </c>
      <c r="G45" s="138">
        <v>0</v>
      </c>
      <c r="H45" s="138">
        <v>0</v>
      </c>
      <c r="I45" s="138">
        <v>0</v>
      </c>
      <c r="J45" s="138">
        <v>183742</v>
      </c>
      <c r="K45" s="138">
        <v>0</v>
      </c>
      <c r="L45" s="138">
        <v>0</v>
      </c>
      <c r="M45" s="138">
        <v>183742</v>
      </c>
      <c r="N45" s="15">
        <v>7.9545121907412494E-5</v>
      </c>
      <c r="O45" s="104">
        <v>0</v>
      </c>
    </row>
    <row r="46" spans="2:15">
      <c r="B46" s="16" t="s">
        <v>326</v>
      </c>
      <c r="C46" s="16" t="s">
        <v>153</v>
      </c>
      <c r="D46" s="138">
        <v>10468971000</v>
      </c>
      <c r="E46" s="138">
        <v>69708155115</v>
      </c>
      <c r="F46" s="138">
        <v>0</v>
      </c>
      <c r="G46" s="138">
        <v>0</v>
      </c>
      <c r="H46" s="138">
        <v>0</v>
      </c>
      <c r="I46" s="138">
        <v>0</v>
      </c>
      <c r="J46" s="138">
        <v>2143189838</v>
      </c>
      <c r="K46" s="138">
        <v>0</v>
      </c>
      <c r="L46" s="138">
        <v>0</v>
      </c>
      <c r="M46" s="138">
        <v>2143189838</v>
      </c>
      <c r="N46" s="15">
        <v>0.98981507535416913</v>
      </c>
      <c r="O46" s="104">
        <v>2.5000000000000001E-2</v>
      </c>
    </row>
    <row r="47" spans="2:15">
      <c r="B47" s="16" t="s">
        <v>327</v>
      </c>
      <c r="C47" s="16" t="s">
        <v>672</v>
      </c>
      <c r="D47" s="138">
        <v>0</v>
      </c>
      <c r="E47" s="138">
        <v>5032</v>
      </c>
      <c r="F47" s="138">
        <v>0</v>
      </c>
      <c r="G47" s="138">
        <v>0</v>
      </c>
      <c r="H47" s="138">
        <v>0</v>
      </c>
      <c r="I47" s="138">
        <v>0</v>
      </c>
      <c r="J47" s="138">
        <v>557</v>
      </c>
      <c r="K47" s="138">
        <v>0</v>
      </c>
      <c r="L47" s="138">
        <v>0</v>
      </c>
      <c r="M47" s="138">
        <v>557</v>
      </c>
      <c r="N47" s="15">
        <v>2.4113503119824947E-7</v>
      </c>
      <c r="O47" s="104"/>
    </row>
    <row r="48" spans="2:15">
      <c r="B48" s="16" t="s">
        <v>328</v>
      </c>
      <c r="C48" s="16" t="s">
        <v>673</v>
      </c>
      <c r="D48" s="138">
        <v>0</v>
      </c>
      <c r="E48" s="138">
        <v>5187540</v>
      </c>
      <c r="F48" s="138">
        <v>0</v>
      </c>
      <c r="G48" s="138">
        <v>0</v>
      </c>
      <c r="H48" s="138">
        <v>0</v>
      </c>
      <c r="I48" s="138">
        <v>0</v>
      </c>
      <c r="J48" s="138">
        <v>164587</v>
      </c>
      <c r="K48" s="138">
        <v>0</v>
      </c>
      <c r="L48" s="138">
        <v>0</v>
      </c>
      <c r="M48" s="138">
        <v>164587</v>
      </c>
      <c r="N48" s="15">
        <v>7.1252587755522951E-5</v>
      </c>
      <c r="O48" s="104">
        <v>0</v>
      </c>
    </row>
    <row r="49" spans="2:15">
      <c r="B49" s="16" t="s">
        <v>553</v>
      </c>
      <c r="C49" s="16" t="s">
        <v>674</v>
      </c>
      <c r="D49" s="138">
        <v>0</v>
      </c>
      <c r="E49" s="138">
        <v>20000</v>
      </c>
      <c r="F49" s="138">
        <v>0</v>
      </c>
      <c r="G49" s="138">
        <v>0</v>
      </c>
      <c r="H49" s="138">
        <v>0</v>
      </c>
      <c r="I49" s="138">
        <v>0</v>
      </c>
      <c r="J49" s="16">
        <v>1101</v>
      </c>
      <c r="K49" s="138">
        <v>0</v>
      </c>
      <c r="L49" s="138">
        <v>0</v>
      </c>
      <c r="M49" s="16">
        <v>1101</v>
      </c>
      <c r="N49" s="15">
        <v>4.766421352769707E-7</v>
      </c>
      <c r="O49" s="104">
        <v>0</v>
      </c>
    </row>
    <row r="50" spans="2:15">
      <c r="B50" s="16" t="s">
        <v>549</v>
      </c>
      <c r="C50" s="16" t="s">
        <v>675</v>
      </c>
      <c r="D50" s="138">
        <v>0</v>
      </c>
      <c r="E50" s="138">
        <v>8352</v>
      </c>
      <c r="F50" s="138">
        <v>0</v>
      </c>
      <c r="G50" s="138">
        <v>0</v>
      </c>
      <c r="H50" s="138">
        <v>0</v>
      </c>
      <c r="I50" s="138">
        <v>0</v>
      </c>
      <c r="J50" s="16">
        <v>8117</v>
      </c>
      <c r="K50" s="138">
        <v>0</v>
      </c>
      <c r="L50" s="138">
        <v>0</v>
      </c>
      <c r="M50" s="16">
        <v>8117</v>
      </c>
      <c r="N50" s="15">
        <v>3.5139911099393015E-6</v>
      </c>
      <c r="O50" s="104">
        <v>0</v>
      </c>
    </row>
    <row r="51" spans="2:15">
      <c r="B51" s="16" t="s">
        <v>329</v>
      </c>
      <c r="C51" s="16" t="s">
        <v>676</v>
      </c>
      <c r="D51" s="138">
        <v>0</v>
      </c>
      <c r="E51" s="138">
        <v>11876067</v>
      </c>
      <c r="F51" s="138">
        <v>0</v>
      </c>
      <c r="G51" s="138">
        <v>0</v>
      </c>
      <c r="H51" s="138">
        <v>0</v>
      </c>
      <c r="I51" s="138">
        <v>0</v>
      </c>
      <c r="J51" s="16">
        <v>44759</v>
      </c>
      <c r="K51" s="138">
        <v>0</v>
      </c>
      <c r="L51" s="138">
        <v>0</v>
      </c>
      <c r="M51" s="16">
        <v>44759</v>
      </c>
      <c r="N51" s="15">
        <v>1.9376953072535815E-5</v>
      </c>
      <c r="O51" s="104"/>
    </row>
    <row r="52" spans="2:15">
      <c r="B52" s="16" t="s">
        <v>330</v>
      </c>
      <c r="C52" s="16" t="s">
        <v>677</v>
      </c>
      <c r="D52" s="138">
        <v>0</v>
      </c>
      <c r="E52" s="138">
        <v>172591199</v>
      </c>
      <c r="F52" s="138">
        <v>0</v>
      </c>
      <c r="G52" s="138">
        <v>0</v>
      </c>
      <c r="H52" s="138">
        <v>0</v>
      </c>
      <c r="I52" s="138">
        <v>0</v>
      </c>
      <c r="J52" s="16">
        <v>13398381</v>
      </c>
      <c r="K52" s="138">
        <v>0</v>
      </c>
      <c r="L52" s="138">
        <v>0</v>
      </c>
      <c r="M52" s="16">
        <v>13398381</v>
      </c>
      <c r="N52" s="15">
        <v>5.8003932144363246E-3</v>
      </c>
      <c r="O52" s="104">
        <v>2.5000000000000001E-2</v>
      </c>
    </row>
    <row r="53" spans="2:15">
      <c r="B53" s="16" t="s">
        <v>331</v>
      </c>
      <c r="C53" s="16" t="s">
        <v>678</v>
      </c>
      <c r="D53" s="138">
        <v>0</v>
      </c>
      <c r="E53" s="138">
        <v>40000</v>
      </c>
      <c r="F53" s="138">
        <v>0</v>
      </c>
      <c r="G53" s="138">
        <v>0</v>
      </c>
      <c r="H53" s="138">
        <v>0</v>
      </c>
      <c r="I53" s="138">
        <v>0</v>
      </c>
      <c r="J53" s="16">
        <v>3712</v>
      </c>
      <c r="K53" s="138">
        <v>0</v>
      </c>
      <c r="L53" s="138">
        <v>0</v>
      </c>
      <c r="M53" s="16">
        <v>3712</v>
      </c>
      <c r="N53" s="15">
        <v>1.606989651360686E-6</v>
      </c>
      <c r="O53" s="104"/>
    </row>
    <row r="54" spans="2:15">
      <c r="B54" s="16" t="s">
        <v>332</v>
      </c>
      <c r="C54" s="16" t="s">
        <v>679</v>
      </c>
      <c r="D54" s="138">
        <v>0</v>
      </c>
      <c r="E54" s="138">
        <v>271205</v>
      </c>
      <c r="F54" s="138">
        <v>0</v>
      </c>
      <c r="G54" s="138">
        <v>0</v>
      </c>
      <c r="H54" s="138">
        <v>0</v>
      </c>
      <c r="I54" s="138">
        <v>0</v>
      </c>
      <c r="J54" s="16">
        <v>26611</v>
      </c>
      <c r="K54" s="138">
        <v>0</v>
      </c>
      <c r="L54" s="138">
        <v>0</v>
      </c>
      <c r="M54" s="16">
        <v>26611</v>
      </c>
      <c r="N54" s="15">
        <v>1.1520366813674356E-5</v>
      </c>
      <c r="O54" s="104">
        <v>0</v>
      </c>
    </row>
    <row r="55" spans="2:15">
      <c r="B55" s="16" t="s">
        <v>333</v>
      </c>
      <c r="C55" s="16" t="s">
        <v>680</v>
      </c>
      <c r="D55" s="138">
        <v>0</v>
      </c>
      <c r="E55" s="138">
        <v>255024</v>
      </c>
      <c r="F55" s="138">
        <v>0</v>
      </c>
      <c r="G55" s="138">
        <v>0</v>
      </c>
      <c r="H55" s="138">
        <v>0</v>
      </c>
      <c r="I55" s="138">
        <v>0</v>
      </c>
      <c r="J55" s="16">
        <v>20078</v>
      </c>
      <c r="K55" s="138">
        <v>0</v>
      </c>
      <c r="L55" s="138">
        <v>0</v>
      </c>
      <c r="M55" s="16">
        <v>20078</v>
      </c>
      <c r="N55" s="15">
        <v>8.6921169773760371E-6</v>
      </c>
      <c r="O55" s="104"/>
    </row>
    <row r="56" spans="2:15">
      <c r="B56" s="16" t="s">
        <v>599</v>
      </c>
      <c r="C56" s="16" t="s">
        <v>681</v>
      </c>
      <c r="D56" s="138">
        <v>0</v>
      </c>
      <c r="E56" s="138">
        <v>15074</v>
      </c>
      <c r="F56" s="138">
        <v>0</v>
      </c>
      <c r="G56" s="138">
        <v>0</v>
      </c>
      <c r="H56" s="138">
        <v>0</v>
      </c>
      <c r="I56" s="138">
        <v>0</v>
      </c>
      <c r="J56" s="16">
        <v>1722</v>
      </c>
      <c r="K56" s="138">
        <v>0</v>
      </c>
      <c r="L56" s="138">
        <v>0</v>
      </c>
      <c r="M56" s="16">
        <v>1722</v>
      </c>
      <c r="N56" s="15">
        <v>7.454838846021286E-7</v>
      </c>
      <c r="O56" s="104"/>
    </row>
    <row r="57" spans="2:15">
      <c r="B57" s="16" t="s">
        <v>600</v>
      </c>
      <c r="C57" s="16" t="s">
        <v>682</v>
      </c>
      <c r="D57" s="138">
        <v>0</v>
      </c>
      <c r="E57" s="138">
        <v>700000</v>
      </c>
      <c r="F57" s="138">
        <v>0</v>
      </c>
      <c r="G57" s="138">
        <v>0</v>
      </c>
      <c r="H57" s="138">
        <v>0</v>
      </c>
      <c r="I57" s="138">
        <v>0</v>
      </c>
      <c r="J57" s="16">
        <v>9038</v>
      </c>
      <c r="K57" s="138">
        <v>0</v>
      </c>
      <c r="L57" s="138">
        <v>0</v>
      </c>
      <c r="M57" s="16">
        <v>9038</v>
      </c>
      <c r="N57" s="15">
        <v>3.9127081004843427E-6</v>
      </c>
      <c r="O57" s="104"/>
    </row>
    <row r="58" spans="2:15">
      <c r="B58" s="16" t="s">
        <v>334</v>
      </c>
      <c r="C58" s="16" t="s">
        <v>683</v>
      </c>
      <c r="D58" s="138">
        <v>0</v>
      </c>
      <c r="E58" s="138">
        <v>10543306</v>
      </c>
      <c r="F58" s="138">
        <v>0</v>
      </c>
      <c r="G58" s="138">
        <v>0</v>
      </c>
      <c r="H58" s="138">
        <v>0</v>
      </c>
      <c r="I58" s="138">
        <v>0</v>
      </c>
      <c r="J58" s="16">
        <v>313974</v>
      </c>
      <c r="K58" s="138">
        <v>0</v>
      </c>
      <c r="L58" s="138">
        <v>0</v>
      </c>
      <c r="M58" s="16">
        <v>313974</v>
      </c>
      <c r="N58" s="15">
        <v>1.3592482995590518E-4</v>
      </c>
      <c r="O58" s="104"/>
    </row>
    <row r="59" spans="2:15">
      <c r="B59" s="272" t="s">
        <v>551</v>
      </c>
      <c r="N59" s="177"/>
    </row>
    <row r="60" spans="2:15">
      <c r="N60" s="177"/>
      <c r="O60" s="177"/>
    </row>
    <row r="61" spans="2:15">
      <c r="N61" s="177"/>
    </row>
    <row r="62" spans="2:15">
      <c r="N62" s="177"/>
    </row>
    <row r="63" spans="2:15">
      <c r="N63" s="177"/>
    </row>
    <row r="64" spans="2:15">
      <c r="E64" s="166"/>
      <c r="N64" s="177"/>
    </row>
    <row r="65" spans="5:15">
      <c r="N65" s="177"/>
    </row>
    <row r="66" spans="5:15">
      <c r="N66" s="177"/>
      <c r="O66" s="177"/>
    </row>
    <row r="67" spans="5:15">
      <c r="N67" s="177"/>
    </row>
    <row r="68" spans="5:15">
      <c r="N68" s="177"/>
    </row>
    <row r="69" spans="5:15">
      <c r="N69" s="177"/>
    </row>
    <row r="70" spans="5:15">
      <c r="N70" s="177"/>
      <c r="O70" s="177"/>
    </row>
    <row r="71" spans="5:15">
      <c r="N71" s="177"/>
    </row>
    <row r="72" spans="5:15">
      <c r="N72" s="177"/>
    </row>
    <row r="73" spans="5:15">
      <c r="E73" s="166"/>
      <c r="N73" s="177"/>
      <c r="O73" s="177"/>
    </row>
    <row r="74" spans="5:15">
      <c r="N74" s="177"/>
    </row>
    <row r="75" spans="5:15">
      <c r="N75" s="177"/>
    </row>
    <row r="76" spans="5:15">
      <c r="N76" s="177"/>
    </row>
    <row r="77" spans="5:15">
      <c r="N77" s="177"/>
    </row>
    <row r="78" spans="5:15">
      <c r="N78" s="177"/>
    </row>
    <row r="79" spans="5:15">
      <c r="N79" s="177"/>
    </row>
    <row r="80" spans="5:15">
      <c r="N80" s="177"/>
    </row>
    <row r="81" spans="14:15">
      <c r="N81" s="177"/>
    </row>
    <row r="82" spans="14:15">
      <c r="N82" s="177"/>
    </row>
    <row r="83" spans="14:15">
      <c r="N83" s="177"/>
    </row>
    <row r="84" spans="14:15">
      <c r="N84" s="177"/>
    </row>
    <row r="85" spans="14:15">
      <c r="N85" s="177"/>
    </row>
    <row r="86" spans="14:15">
      <c r="N86" s="177"/>
    </row>
    <row r="87" spans="14:15">
      <c r="N87" s="177"/>
    </row>
    <row r="88" spans="14:15">
      <c r="N88" s="177"/>
    </row>
    <row r="89" spans="14:15">
      <c r="N89" s="177"/>
    </row>
    <row r="90" spans="14:15">
      <c r="N90" s="177"/>
    </row>
    <row r="91" spans="14:15">
      <c r="N91" s="177"/>
    </row>
    <row r="92" spans="14:15">
      <c r="N92" s="177"/>
    </row>
    <row r="93" spans="14:15">
      <c r="N93" s="177"/>
    </row>
    <row r="94" spans="14:15">
      <c r="N94" s="177"/>
      <c r="O94" s="177"/>
    </row>
    <row r="95" spans="14:15">
      <c r="N95" s="177"/>
    </row>
    <row r="96" spans="14:15">
      <c r="N96" s="177"/>
    </row>
    <row r="97" spans="14:15">
      <c r="N97" s="177"/>
    </row>
    <row r="98" spans="14:15">
      <c r="N98" s="177"/>
    </row>
    <row r="99" spans="14:15">
      <c r="N99" s="177"/>
    </row>
    <row r="100" spans="14:15">
      <c r="N100" s="177"/>
    </row>
    <row r="101" spans="14:15">
      <c r="N101" s="177"/>
    </row>
    <row r="102" spans="14:15">
      <c r="N102" s="177"/>
    </row>
    <row r="103" spans="14:15">
      <c r="N103" s="177"/>
    </row>
    <row r="104" spans="14:15">
      <c r="N104" s="177"/>
    </row>
    <row r="105" spans="14:15">
      <c r="N105" s="177"/>
      <c r="O105" s="177"/>
    </row>
    <row r="106" spans="14:15">
      <c r="N106" s="177"/>
    </row>
    <row r="107" spans="14:15">
      <c r="N107" s="177"/>
    </row>
    <row r="108" spans="14:15">
      <c r="N108" s="177"/>
    </row>
    <row r="109" spans="14:15">
      <c r="N109" s="177"/>
    </row>
    <row r="110" spans="14:15">
      <c r="N110" s="177"/>
    </row>
    <row r="111" spans="14:15">
      <c r="N111" s="177"/>
    </row>
    <row r="112" spans="14:15">
      <c r="N112" s="177"/>
    </row>
    <row r="113" spans="14:14">
      <c r="N113" s="177"/>
    </row>
    <row r="114" spans="14:14">
      <c r="N114" s="177"/>
    </row>
    <row r="115" spans="14:14">
      <c r="N115" s="177"/>
    </row>
    <row r="116" spans="14:14">
      <c r="N116" s="177"/>
    </row>
    <row r="117" spans="14:14">
      <c r="N117" s="177"/>
    </row>
    <row r="118" spans="14:14">
      <c r="N118" s="177"/>
    </row>
    <row r="119" spans="14:14">
      <c r="N119" s="177"/>
    </row>
    <row r="120" spans="14:14">
      <c r="N120" s="177"/>
    </row>
    <row r="121" spans="14:14">
      <c r="N121" s="177"/>
    </row>
    <row r="122" spans="14:14">
      <c r="N122" s="177"/>
    </row>
    <row r="123" spans="14:14">
      <c r="N123" s="177"/>
    </row>
    <row r="124" spans="14:14">
      <c r="N124" s="177"/>
    </row>
    <row r="125" spans="14:14">
      <c r="N125" s="177"/>
    </row>
    <row r="126" spans="14:14">
      <c r="N126" s="177"/>
    </row>
    <row r="127" spans="14:14">
      <c r="N127" s="177"/>
    </row>
    <row r="128" spans="14:14">
      <c r="N128" s="177"/>
    </row>
    <row r="129" spans="5:15">
      <c r="E129" s="166"/>
      <c r="N129" s="177"/>
      <c r="O129" s="177"/>
    </row>
    <row r="130" spans="5:15">
      <c r="N130" s="177"/>
    </row>
    <row r="131" spans="5:15">
      <c r="N131" s="177"/>
      <c r="O131" s="177"/>
    </row>
    <row r="132" spans="5:15">
      <c r="N132" s="177"/>
    </row>
    <row r="133" spans="5:15">
      <c r="N133" s="177"/>
    </row>
    <row r="134" spans="5:15">
      <c r="N134" s="177"/>
    </row>
    <row r="135" spans="5:15">
      <c r="N135" s="177"/>
    </row>
    <row r="136" spans="5:15">
      <c r="N136" s="177"/>
    </row>
    <row r="137" spans="5:15">
      <c r="N137" s="177"/>
    </row>
    <row r="138" spans="5:15">
      <c r="N138" s="177"/>
    </row>
    <row r="139" spans="5:15">
      <c r="N139" s="177"/>
    </row>
    <row r="140" spans="5:15">
      <c r="N140" s="177"/>
    </row>
    <row r="141" spans="5:15">
      <c r="N141" s="177"/>
    </row>
    <row r="142" spans="5:15">
      <c r="N142" s="177"/>
    </row>
    <row r="143" spans="5:15">
      <c r="N143" s="177"/>
    </row>
    <row r="144" spans="5:15">
      <c r="N144" s="177"/>
    </row>
    <row r="145" spans="14:15">
      <c r="N145" s="177"/>
    </row>
    <row r="146" spans="14:15">
      <c r="N146" s="177"/>
    </row>
    <row r="147" spans="14:15">
      <c r="N147" s="177"/>
    </row>
    <row r="148" spans="14:15">
      <c r="N148" s="177"/>
    </row>
    <row r="149" spans="14:15">
      <c r="N149" s="177"/>
      <c r="O149" s="177"/>
    </row>
    <row r="150" spans="14:15">
      <c r="N150" s="177"/>
    </row>
    <row r="151" spans="14:15">
      <c r="N151" s="177"/>
    </row>
    <row r="152" spans="14:15">
      <c r="N152" s="177"/>
    </row>
    <row r="153" spans="14:15">
      <c r="N153" s="177"/>
    </row>
    <row r="154" spans="14:15">
      <c r="N154" s="177"/>
    </row>
    <row r="155" spans="14:15">
      <c r="N155" s="177"/>
    </row>
    <row r="156" spans="14:15">
      <c r="N156" s="177"/>
      <c r="O156" s="177"/>
    </row>
    <row r="157" spans="14:15">
      <c r="N157" s="177"/>
    </row>
    <row r="158" spans="14:15">
      <c r="N158" s="177"/>
    </row>
    <row r="159" spans="14:15">
      <c r="N159" s="177"/>
    </row>
    <row r="160" spans="14:15">
      <c r="N160" s="177"/>
    </row>
    <row r="161" spans="4:15">
      <c r="N161" s="177"/>
    </row>
    <row r="162" spans="4:15">
      <c r="E162" s="166"/>
      <c r="N162" s="177"/>
    </row>
    <row r="163" spans="4:15">
      <c r="D163" s="166"/>
      <c r="E163" s="166"/>
      <c r="J163" s="166"/>
      <c r="N163" s="177"/>
      <c r="O163" s="177"/>
    </row>
    <row r="164" spans="4:15">
      <c r="N164" s="177"/>
    </row>
    <row r="165" spans="4:15">
      <c r="N165" s="177"/>
    </row>
    <row r="166" spans="4:15">
      <c r="N166" s="177"/>
    </row>
    <row r="167" spans="4:15">
      <c r="N167" s="177"/>
      <c r="O167" s="177"/>
    </row>
    <row r="168" spans="4:15">
      <c r="N168" s="177"/>
    </row>
    <row r="169" spans="4:15">
      <c r="N169" s="177"/>
    </row>
    <row r="170" spans="4:15">
      <c r="N170" s="177"/>
    </row>
    <row r="171" spans="4:15">
      <c r="N171" s="177"/>
    </row>
    <row r="172" spans="4:15">
      <c r="N172" s="177"/>
    </row>
    <row r="173" spans="4:15">
      <c r="N173" s="177"/>
      <c r="O173" s="177"/>
    </row>
    <row r="174" spans="4:15">
      <c r="N174" s="177"/>
    </row>
    <row r="175" spans="4:15">
      <c r="N175" s="177"/>
      <c r="O175" s="177"/>
    </row>
    <row r="176" spans="4:15">
      <c r="N176" s="177"/>
    </row>
    <row r="177" spans="5:15">
      <c r="N177" s="177"/>
    </row>
    <row r="178" spans="5:15">
      <c r="N178" s="177"/>
    </row>
    <row r="179" spans="5:15">
      <c r="N179" s="177"/>
    </row>
    <row r="180" spans="5:15">
      <c r="N180" s="177"/>
    </row>
    <row r="181" spans="5:15">
      <c r="N181" s="177"/>
    </row>
    <row r="182" spans="5:15">
      <c r="N182" s="177"/>
    </row>
    <row r="183" spans="5:15">
      <c r="N183" s="177"/>
    </row>
    <row r="184" spans="5:15">
      <c r="N184" s="177"/>
    </row>
    <row r="185" spans="5:15">
      <c r="N185" s="177"/>
      <c r="O185" s="177"/>
    </row>
    <row r="186" spans="5:15">
      <c r="N186" s="177"/>
    </row>
    <row r="187" spans="5:15">
      <c r="N187" s="177"/>
    </row>
    <row r="188" spans="5:15">
      <c r="N188" s="177"/>
    </row>
    <row r="189" spans="5:15">
      <c r="E189" s="166"/>
      <c r="N189" s="177"/>
    </row>
    <row r="190" spans="5:15">
      <c r="N190" s="177"/>
    </row>
    <row r="191" spans="5:15">
      <c r="N191" s="177"/>
    </row>
    <row r="192" spans="5:15">
      <c r="N192" s="177"/>
    </row>
    <row r="193" spans="5:15">
      <c r="E193" s="166"/>
      <c r="N193" s="177"/>
    </row>
    <row r="194" spans="5:15">
      <c r="N194" s="177"/>
    </row>
    <row r="195" spans="5:15">
      <c r="N195" s="177"/>
    </row>
    <row r="196" spans="5:15">
      <c r="N196" s="177"/>
      <c r="O196" s="177"/>
    </row>
    <row r="197" spans="5:15">
      <c r="N197" s="177"/>
    </row>
    <row r="198" spans="5:15">
      <c r="N198" s="177"/>
    </row>
    <row r="199" spans="5:15">
      <c r="N199" s="177"/>
    </row>
    <row r="200" spans="5:15">
      <c r="N200" s="177"/>
    </row>
    <row r="201" spans="5:15">
      <c r="N201" s="177"/>
    </row>
    <row r="202" spans="5:15">
      <c r="N202" s="177"/>
    </row>
    <row r="203" spans="5:15">
      <c r="N203" s="177"/>
    </row>
    <row r="204" spans="5:15">
      <c r="N204" s="177"/>
    </row>
    <row r="205" spans="5:15">
      <c r="N205" s="177"/>
    </row>
    <row r="206" spans="5:15">
      <c r="N206" s="177"/>
    </row>
    <row r="207" spans="5:15">
      <c r="N207" s="177"/>
    </row>
    <row r="208" spans="5:15">
      <c r="N208" s="177"/>
    </row>
    <row r="209" spans="14:15">
      <c r="N209" s="177"/>
    </row>
    <row r="210" spans="14:15">
      <c r="N210" s="177"/>
    </row>
    <row r="211" spans="14:15">
      <c r="N211" s="177"/>
    </row>
    <row r="212" spans="14:15">
      <c r="N212" s="177"/>
    </row>
    <row r="213" spans="14:15">
      <c r="N213" s="177"/>
    </row>
    <row r="214" spans="14:15">
      <c r="N214" s="177"/>
      <c r="O214" s="177"/>
    </row>
    <row r="215" spans="14:15">
      <c r="N215" s="177"/>
    </row>
    <row r="216" spans="14:15">
      <c r="N216" s="177"/>
    </row>
    <row r="217" spans="14:15">
      <c r="N217" s="177"/>
    </row>
    <row r="218" spans="14:15">
      <c r="N218" s="177"/>
    </row>
    <row r="219" spans="14:15">
      <c r="N219" s="177"/>
    </row>
    <row r="220" spans="14:15">
      <c r="N220" s="177"/>
    </row>
    <row r="221" spans="14:15">
      <c r="N221" s="177"/>
    </row>
    <row r="222" spans="14:15">
      <c r="N222" s="177"/>
    </row>
    <row r="223" spans="14:15">
      <c r="N223" s="177"/>
    </row>
    <row r="224" spans="14:15">
      <c r="N224" s="177"/>
    </row>
    <row r="225" spans="5:15">
      <c r="N225" s="177"/>
    </row>
    <row r="226" spans="5:15">
      <c r="N226" s="177"/>
    </row>
    <row r="227" spans="5:15">
      <c r="N227" s="177"/>
    </row>
    <row r="228" spans="5:15">
      <c r="N228" s="177"/>
    </row>
    <row r="229" spans="5:15">
      <c r="E229" s="166"/>
      <c r="N229" s="177"/>
      <c r="O229" s="177"/>
    </row>
    <row r="230" spans="5:15">
      <c r="N230" s="177"/>
    </row>
    <row r="231" spans="5:15">
      <c r="N231" s="177"/>
    </row>
    <row r="232" spans="5:15">
      <c r="N232" s="177"/>
    </row>
    <row r="233" spans="5:15">
      <c r="N233" s="177"/>
    </row>
    <row r="234" spans="5:15">
      <c r="N234" s="177"/>
    </row>
    <row r="235" spans="5:15">
      <c r="N235" s="177"/>
    </row>
    <row r="236" spans="5:15">
      <c r="N236" s="177"/>
    </row>
    <row r="237" spans="5:15">
      <c r="N237" s="177"/>
    </row>
    <row r="238" spans="5:15">
      <c r="N238" s="177"/>
    </row>
    <row r="239" spans="5:15">
      <c r="N239" s="177"/>
    </row>
    <row r="240" spans="5:15">
      <c r="N240" s="177"/>
    </row>
    <row r="241" spans="14:14">
      <c r="N241" s="177"/>
    </row>
    <row r="242" spans="14:14">
      <c r="N242" s="177"/>
    </row>
    <row r="243" spans="14:14">
      <c r="N243" s="177"/>
    </row>
    <row r="244" spans="14:14">
      <c r="N244" s="177"/>
    </row>
    <row r="245" spans="14:14">
      <c r="N245" s="177"/>
    </row>
    <row r="246" spans="14:14">
      <c r="N246" s="177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45"/>
  <sheetViews>
    <sheetView showGridLines="0" zoomScale="85" zoomScaleNormal="85" workbookViewId="0"/>
  </sheetViews>
  <sheetFormatPr baseColWidth="10" defaultColWidth="11.42578125" defaultRowHeight="15"/>
  <cols>
    <col min="1" max="1" width="3" style="114" customWidth="1"/>
    <col min="2" max="2" width="11.42578125" style="114"/>
    <col min="3" max="3" width="17" style="114" bestFit="1" customWidth="1"/>
    <col min="4" max="4" width="16.28515625" style="114" bestFit="1" customWidth="1"/>
    <col min="5" max="5" width="15" style="114" bestFit="1" customWidth="1"/>
    <col min="6" max="9" width="11.42578125" style="114"/>
    <col min="10" max="10" width="17.28515625" style="114" bestFit="1" customWidth="1"/>
    <col min="11" max="12" width="11.7109375" style="114" bestFit="1" customWidth="1"/>
    <col min="13" max="13" width="17.28515625" style="114" bestFit="1" customWidth="1"/>
    <col min="14" max="17" width="11.42578125" style="114"/>
    <col min="18" max="18" width="12.28515625" style="114" bestFit="1" customWidth="1"/>
    <col min="19" max="16384" width="11.42578125" style="114"/>
  </cols>
  <sheetData>
    <row r="1" spans="1:15" ht="6" customHeight="1"/>
    <row r="2" spans="1:15">
      <c r="A2" s="438" t="s">
        <v>28</v>
      </c>
      <c r="B2" s="438"/>
      <c r="C2" s="438"/>
      <c r="D2" s="438"/>
    </row>
    <row r="5" spans="1:15">
      <c r="B5" s="12" t="s">
        <v>336</v>
      </c>
    </row>
    <row r="6" spans="1:15">
      <c r="B6" s="214" t="s">
        <v>550</v>
      </c>
    </row>
    <row r="7" spans="1:15" ht="31.5" customHeight="1"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174"/>
      <c r="O7" s="174"/>
    </row>
    <row r="8" spans="1:15" ht="201">
      <c r="D8" s="175" t="s">
        <v>291</v>
      </c>
      <c r="E8" s="175" t="s">
        <v>292</v>
      </c>
      <c r="F8" s="175" t="s">
        <v>293</v>
      </c>
      <c r="G8" s="175" t="s">
        <v>294</v>
      </c>
      <c r="H8" s="175" t="s">
        <v>295</v>
      </c>
      <c r="I8" s="175" t="s">
        <v>296</v>
      </c>
      <c r="J8" s="175" t="s">
        <v>297</v>
      </c>
      <c r="K8" s="175" t="s">
        <v>298</v>
      </c>
      <c r="L8" s="175" t="s">
        <v>299</v>
      </c>
      <c r="M8" s="175" t="s">
        <v>300</v>
      </c>
      <c r="N8" s="176" t="s">
        <v>301</v>
      </c>
      <c r="O8" s="176" t="s">
        <v>302</v>
      </c>
    </row>
    <row r="9" spans="1:15">
      <c r="B9" s="16" t="s">
        <v>303</v>
      </c>
      <c r="C9" s="16" t="s">
        <v>633</v>
      </c>
      <c r="D9" s="237">
        <v>0</v>
      </c>
      <c r="E9" s="237">
        <v>70001</v>
      </c>
      <c r="F9" s="235">
        <v>0</v>
      </c>
      <c r="G9" s="235">
        <v>0</v>
      </c>
      <c r="H9" s="235">
        <v>0</v>
      </c>
      <c r="I9" s="235">
        <v>0</v>
      </c>
      <c r="J9" s="237">
        <v>7344</v>
      </c>
      <c r="K9" s="237">
        <v>0</v>
      </c>
      <c r="L9" s="237">
        <v>0</v>
      </c>
      <c r="M9" s="237">
        <v>7344</v>
      </c>
      <c r="N9" s="234">
        <v>3.3569607635052546E-6</v>
      </c>
      <c r="O9" s="103"/>
    </row>
    <row r="10" spans="1:15">
      <c r="B10" s="16" t="s">
        <v>590</v>
      </c>
      <c r="C10" s="16" t="s">
        <v>634</v>
      </c>
      <c r="D10" s="237">
        <v>0</v>
      </c>
      <c r="E10" s="237">
        <v>544420</v>
      </c>
      <c r="F10" s="235">
        <v>0</v>
      </c>
      <c r="G10" s="235">
        <v>0</v>
      </c>
      <c r="H10" s="235">
        <v>0</v>
      </c>
      <c r="I10" s="235">
        <v>0</v>
      </c>
      <c r="J10" s="237">
        <v>4355</v>
      </c>
      <c r="K10" s="237">
        <v>0</v>
      </c>
      <c r="L10" s="237">
        <v>0</v>
      </c>
      <c r="M10" s="237">
        <v>4355</v>
      </c>
      <c r="N10" s="234">
        <v>1.9906813895786196E-6</v>
      </c>
      <c r="O10" s="103"/>
    </row>
    <row r="11" spans="1:15">
      <c r="B11" s="16" t="s">
        <v>591</v>
      </c>
      <c r="C11" s="16" t="s">
        <v>635</v>
      </c>
      <c r="D11" s="237">
        <v>0</v>
      </c>
      <c r="E11" s="237">
        <v>20000</v>
      </c>
      <c r="F11" s="235">
        <v>0</v>
      </c>
      <c r="G11" s="235">
        <v>0</v>
      </c>
      <c r="H11" s="235">
        <v>0</v>
      </c>
      <c r="I11" s="235">
        <v>0</v>
      </c>
      <c r="J11" s="237">
        <v>1998</v>
      </c>
      <c r="K11" s="237">
        <v>0</v>
      </c>
      <c r="L11" s="237">
        <v>0</v>
      </c>
      <c r="M11" s="237">
        <v>1998</v>
      </c>
      <c r="N11" s="234">
        <v>9.132907959536354E-7</v>
      </c>
      <c r="O11" s="103"/>
    </row>
    <row r="12" spans="1:15">
      <c r="B12" s="16" t="s">
        <v>592</v>
      </c>
      <c r="C12" s="16" t="s">
        <v>636</v>
      </c>
      <c r="D12" s="138">
        <v>0</v>
      </c>
      <c r="E12" s="138">
        <v>5000</v>
      </c>
      <c r="F12" s="236">
        <v>0</v>
      </c>
      <c r="G12" s="236">
        <v>0</v>
      </c>
      <c r="H12" s="236">
        <v>0</v>
      </c>
      <c r="I12" s="236">
        <v>0</v>
      </c>
      <c r="J12" s="138">
        <v>545</v>
      </c>
      <c r="K12" s="138">
        <v>0</v>
      </c>
      <c r="L12" s="138">
        <v>0</v>
      </c>
      <c r="M12" s="138">
        <v>545</v>
      </c>
      <c r="N12" s="15">
        <v>2.4912086276012578E-7</v>
      </c>
      <c r="O12" s="104">
        <v>0</v>
      </c>
    </row>
    <row r="13" spans="1:15">
      <c r="B13" s="16" t="s">
        <v>304</v>
      </c>
      <c r="C13" s="16" t="s">
        <v>637</v>
      </c>
      <c r="D13" s="138">
        <v>0</v>
      </c>
      <c r="E13" s="138">
        <v>2276331</v>
      </c>
      <c r="F13" s="236">
        <v>0</v>
      </c>
      <c r="G13" s="236">
        <v>0</v>
      </c>
      <c r="H13" s="236">
        <v>0</v>
      </c>
      <c r="I13" s="236">
        <v>0</v>
      </c>
      <c r="J13" s="138">
        <v>105138</v>
      </c>
      <c r="K13" s="138">
        <v>0</v>
      </c>
      <c r="L13" s="138">
        <v>0</v>
      </c>
      <c r="M13" s="138">
        <v>105138</v>
      </c>
      <c r="N13" s="15">
        <v>4.8058842695181844E-5</v>
      </c>
      <c r="O13" s="104"/>
    </row>
    <row r="14" spans="1:15">
      <c r="B14" s="16" t="s">
        <v>305</v>
      </c>
      <c r="C14" s="16" t="s">
        <v>639</v>
      </c>
      <c r="D14" s="138">
        <v>0</v>
      </c>
      <c r="E14" s="138">
        <v>50101</v>
      </c>
      <c r="F14" s="236">
        <v>0</v>
      </c>
      <c r="G14" s="236">
        <v>0</v>
      </c>
      <c r="H14" s="236">
        <v>0</v>
      </c>
      <c r="I14" s="236">
        <v>0</v>
      </c>
      <c r="J14" s="138">
        <v>3179</v>
      </c>
      <c r="K14" s="138">
        <v>0</v>
      </c>
      <c r="L14" s="138">
        <v>0</v>
      </c>
      <c r="M14" s="138">
        <v>3179</v>
      </c>
      <c r="N14" s="15">
        <v>1.4531288490173208E-6</v>
      </c>
      <c r="O14" s="104">
        <v>5.0000000000000001E-3</v>
      </c>
    </row>
    <row r="15" spans="1:15">
      <c r="B15" s="16" t="s">
        <v>306</v>
      </c>
      <c r="C15" s="16" t="s">
        <v>640</v>
      </c>
      <c r="D15" s="138">
        <v>0</v>
      </c>
      <c r="E15" s="138">
        <v>194841</v>
      </c>
      <c r="F15" s="236">
        <v>0</v>
      </c>
      <c r="G15" s="236">
        <v>0</v>
      </c>
      <c r="H15" s="236">
        <v>0</v>
      </c>
      <c r="I15" s="236">
        <v>0</v>
      </c>
      <c r="J15" s="138">
        <v>11753</v>
      </c>
      <c r="K15" s="138">
        <v>0</v>
      </c>
      <c r="L15" s="138">
        <v>0</v>
      </c>
      <c r="M15" s="138">
        <v>11753</v>
      </c>
      <c r="N15" s="15">
        <v>5.3723256881096478E-6</v>
      </c>
      <c r="O15" s="104"/>
    </row>
    <row r="16" spans="1:15">
      <c r="B16" s="16" t="s">
        <v>307</v>
      </c>
      <c r="C16" s="16" t="s">
        <v>641</v>
      </c>
      <c r="D16" s="138">
        <v>0</v>
      </c>
      <c r="E16" s="138">
        <v>589041</v>
      </c>
      <c r="F16" s="236">
        <v>0</v>
      </c>
      <c r="G16" s="236">
        <v>0</v>
      </c>
      <c r="H16" s="236">
        <v>0</v>
      </c>
      <c r="I16" s="236">
        <v>0</v>
      </c>
      <c r="J16" s="138">
        <v>24035</v>
      </c>
      <c r="K16" s="138">
        <v>0</v>
      </c>
      <c r="L16" s="138">
        <v>0</v>
      </c>
      <c r="M16" s="138">
        <v>24035</v>
      </c>
      <c r="N16" s="15">
        <v>1.0986458598971785E-5</v>
      </c>
      <c r="O16" s="104"/>
    </row>
    <row r="17" spans="2:15">
      <c r="B17" s="16" t="s">
        <v>308</v>
      </c>
      <c r="C17" s="16" t="s">
        <v>642</v>
      </c>
      <c r="D17" s="138">
        <v>0</v>
      </c>
      <c r="E17" s="138">
        <v>711021</v>
      </c>
      <c r="F17" s="236">
        <v>0</v>
      </c>
      <c r="G17" s="236">
        <v>0</v>
      </c>
      <c r="H17" s="236">
        <v>0</v>
      </c>
      <c r="I17" s="236">
        <v>0</v>
      </c>
      <c r="J17" s="138">
        <v>27661</v>
      </c>
      <c r="K17" s="138">
        <v>0</v>
      </c>
      <c r="L17" s="138">
        <v>0</v>
      </c>
      <c r="M17" s="138">
        <v>27661</v>
      </c>
      <c r="N17" s="15">
        <v>1.2643912265702457E-5</v>
      </c>
      <c r="O17" s="104"/>
    </row>
    <row r="18" spans="2:15">
      <c r="B18" s="16" t="s">
        <v>309</v>
      </c>
      <c r="C18" s="16" t="s">
        <v>643</v>
      </c>
      <c r="D18" s="138">
        <v>0</v>
      </c>
      <c r="E18" s="138">
        <v>75000</v>
      </c>
      <c r="F18" s="236">
        <v>0</v>
      </c>
      <c r="G18" s="236">
        <v>0</v>
      </c>
      <c r="H18" s="236">
        <v>0</v>
      </c>
      <c r="I18" s="236">
        <v>0</v>
      </c>
      <c r="J18" s="138">
        <v>7867</v>
      </c>
      <c r="K18" s="138">
        <v>0</v>
      </c>
      <c r="L18" s="138">
        <v>0</v>
      </c>
      <c r="M18" s="138">
        <v>7867</v>
      </c>
      <c r="N18" s="15">
        <v>3.5960253712548796E-6</v>
      </c>
      <c r="O18" s="104"/>
    </row>
    <row r="19" spans="2:15">
      <c r="B19" s="16" t="s">
        <v>613</v>
      </c>
      <c r="C19" s="16" t="s">
        <v>644</v>
      </c>
      <c r="D19" s="138">
        <v>0</v>
      </c>
      <c r="E19" s="138">
        <v>30590</v>
      </c>
      <c r="F19" s="236">
        <v>0</v>
      </c>
      <c r="G19" s="236">
        <v>0</v>
      </c>
      <c r="H19" s="236">
        <v>0</v>
      </c>
      <c r="I19" s="236">
        <v>0</v>
      </c>
      <c r="J19" s="138">
        <v>2352</v>
      </c>
      <c r="K19" s="138">
        <v>0</v>
      </c>
      <c r="L19" s="138">
        <v>0</v>
      </c>
      <c r="M19" s="138">
        <v>2352</v>
      </c>
      <c r="N19" s="15">
        <v>1.0751050811225978E-6</v>
      </c>
      <c r="O19" s="104">
        <v>1.4999999999999999E-2</v>
      </c>
    </row>
    <row r="20" spans="2:15">
      <c r="B20" s="16" t="s">
        <v>310</v>
      </c>
      <c r="C20" s="16" t="s">
        <v>645</v>
      </c>
      <c r="D20" s="138">
        <v>0</v>
      </c>
      <c r="E20" s="138">
        <v>111648218</v>
      </c>
      <c r="F20" s="236">
        <v>0</v>
      </c>
      <c r="G20" s="236">
        <v>0</v>
      </c>
      <c r="H20" s="236">
        <v>0</v>
      </c>
      <c r="I20" s="236">
        <v>0</v>
      </c>
      <c r="J20" s="138">
        <v>7999571</v>
      </c>
      <c r="K20" s="138">
        <v>0</v>
      </c>
      <c r="L20" s="138">
        <v>0</v>
      </c>
      <c r="M20" s="138">
        <v>7999571</v>
      </c>
      <c r="N20" s="15">
        <v>3.6566239068456553E-3</v>
      </c>
      <c r="O20" s="104">
        <v>0</v>
      </c>
    </row>
    <row r="21" spans="2:15">
      <c r="B21" s="16" t="s">
        <v>311</v>
      </c>
      <c r="C21" s="16" t="s">
        <v>646</v>
      </c>
      <c r="D21" s="138">
        <v>0</v>
      </c>
      <c r="E21" s="138">
        <v>3603798</v>
      </c>
      <c r="F21" s="236">
        <v>0</v>
      </c>
      <c r="G21" s="236">
        <v>0</v>
      </c>
      <c r="H21" s="236">
        <v>0</v>
      </c>
      <c r="I21" s="236">
        <v>0</v>
      </c>
      <c r="J21" s="138">
        <v>148892</v>
      </c>
      <c r="K21" s="138">
        <v>0</v>
      </c>
      <c r="L21" s="138">
        <v>0</v>
      </c>
      <c r="M21" s="138">
        <v>148892</v>
      </c>
      <c r="N21" s="15">
        <v>6.805890550106541E-5</v>
      </c>
      <c r="O21" s="104">
        <v>0.01</v>
      </c>
    </row>
    <row r="22" spans="2:15">
      <c r="B22" s="16" t="s">
        <v>593</v>
      </c>
      <c r="C22" s="16" t="s">
        <v>647</v>
      </c>
      <c r="D22" s="138">
        <v>0</v>
      </c>
      <c r="E22" s="138">
        <v>10000</v>
      </c>
      <c r="F22" s="236">
        <v>0</v>
      </c>
      <c r="G22" s="236">
        <v>0</v>
      </c>
      <c r="H22" s="236">
        <v>0</v>
      </c>
      <c r="I22" s="236">
        <v>0</v>
      </c>
      <c r="J22" s="138">
        <v>1009</v>
      </c>
      <c r="K22" s="138">
        <v>0</v>
      </c>
      <c r="L22" s="138">
        <v>0</v>
      </c>
      <c r="M22" s="138">
        <v>1009</v>
      </c>
      <c r="N22" s="15">
        <v>4.6121642298159068E-7</v>
      </c>
      <c r="O22" s="104"/>
    </row>
    <row r="23" spans="2:15">
      <c r="B23" s="16" t="s">
        <v>312</v>
      </c>
      <c r="C23" s="16" t="s">
        <v>648</v>
      </c>
      <c r="D23" s="138">
        <v>0</v>
      </c>
      <c r="E23" s="138">
        <v>260000</v>
      </c>
      <c r="F23" s="236">
        <v>0</v>
      </c>
      <c r="G23" s="236">
        <v>0</v>
      </c>
      <c r="H23" s="236">
        <v>0</v>
      </c>
      <c r="I23" s="236">
        <v>0</v>
      </c>
      <c r="J23" s="138">
        <v>12300</v>
      </c>
      <c r="K23" s="138">
        <v>0</v>
      </c>
      <c r="L23" s="138">
        <v>0</v>
      </c>
      <c r="M23" s="138">
        <v>12300</v>
      </c>
      <c r="N23" s="15">
        <v>5.6223607558707285E-6</v>
      </c>
      <c r="O23" s="104">
        <v>0</v>
      </c>
    </row>
    <row r="24" spans="2:15">
      <c r="B24" s="16" t="s">
        <v>313</v>
      </c>
      <c r="C24" s="16" t="s">
        <v>649</v>
      </c>
      <c r="D24" s="138">
        <v>0</v>
      </c>
      <c r="E24" s="138">
        <v>1963354</v>
      </c>
      <c r="F24" s="236">
        <v>0</v>
      </c>
      <c r="G24" s="236">
        <v>0</v>
      </c>
      <c r="H24" s="236">
        <v>0</v>
      </c>
      <c r="I24" s="236">
        <v>0</v>
      </c>
      <c r="J24" s="138">
        <v>74870</v>
      </c>
      <c r="K24" s="138">
        <v>0</v>
      </c>
      <c r="L24" s="138">
        <v>0</v>
      </c>
      <c r="M24" s="138">
        <v>74870</v>
      </c>
      <c r="N24" s="15">
        <v>3.4223264210735078E-5</v>
      </c>
      <c r="O24" s="104">
        <v>0</v>
      </c>
    </row>
    <row r="25" spans="2:15">
      <c r="B25" s="16" t="s">
        <v>314</v>
      </c>
      <c r="C25" s="16" t="s">
        <v>650</v>
      </c>
      <c r="D25" s="138">
        <v>0</v>
      </c>
      <c r="E25" s="138">
        <v>25000</v>
      </c>
      <c r="F25" s="236">
        <v>0</v>
      </c>
      <c r="G25" s="236">
        <v>0</v>
      </c>
      <c r="H25" s="236">
        <v>0</v>
      </c>
      <c r="I25" s="236">
        <v>0</v>
      </c>
      <c r="J25" s="138">
        <v>2425</v>
      </c>
      <c r="K25" s="138">
        <v>0</v>
      </c>
      <c r="L25" s="138">
        <v>0</v>
      </c>
      <c r="M25" s="138">
        <v>2425</v>
      </c>
      <c r="N25" s="15">
        <v>1.1084735636574405E-6</v>
      </c>
      <c r="O25" s="104">
        <v>0</v>
      </c>
    </row>
    <row r="26" spans="2:15">
      <c r="B26" s="16" t="s">
        <v>315</v>
      </c>
      <c r="C26" s="16" t="s">
        <v>651</v>
      </c>
      <c r="D26" s="138">
        <v>0</v>
      </c>
      <c r="E26" s="138">
        <v>10000</v>
      </c>
      <c r="F26" s="236">
        <v>0</v>
      </c>
      <c r="G26" s="236">
        <v>0</v>
      </c>
      <c r="H26" s="236">
        <v>0</v>
      </c>
      <c r="I26" s="236">
        <v>0</v>
      </c>
      <c r="J26" s="138">
        <v>1061</v>
      </c>
      <c r="K26" s="138">
        <v>0</v>
      </c>
      <c r="L26" s="138">
        <v>0</v>
      </c>
      <c r="M26" s="138">
        <v>1061</v>
      </c>
      <c r="N26" s="15">
        <v>4.8498575300641003E-7</v>
      </c>
      <c r="O26" s="104"/>
    </row>
    <row r="27" spans="2:15">
      <c r="B27" s="16" t="s">
        <v>316</v>
      </c>
      <c r="C27" s="16" t="s">
        <v>652</v>
      </c>
      <c r="D27" s="138">
        <v>0</v>
      </c>
      <c r="E27" s="138">
        <v>398472</v>
      </c>
      <c r="F27" s="236">
        <v>0</v>
      </c>
      <c r="G27" s="236">
        <v>0</v>
      </c>
      <c r="H27" s="236">
        <v>0</v>
      </c>
      <c r="I27" s="236">
        <v>0</v>
      </c>
      <c r="J27" s="138">
        <v>4365</v>
      </c>
      <c r="K27" s="138">
        <v>0</v>
      </c>
      <c r="L27" s="138">
        <v>0</v>
      </c>
      <c r="M27" s="138">
        <v>4365</v>
      </c>
      <c r="N27" s="15">
        <v>1.9952524145833928E-6</v>
      </c>
      <c r="O27" s="104">
        <v>2.5000000000000001E-3</v>
      </c>
    </row>
    <row r="28" spans="2:15">
      <c r="B28" s="16" t="s">
        <v>317</v>
      </c>
      <c r="C28" s="16" t="s">
        <v>653</v>
      </c>
      <c r="D28" s="138">
        <v>0</v>
      </c>
      <c r="E28" s="138">
        <v>2978245</v>
      </c>
      <c r="F28" s="236">
        <v>0</v>
      </c>
      <c r="G28" s="236">
        <v>0</v>
      </c>
      <c r="H28" s="236">
        <v>0</v>
      </c>
      <c r="I28" s="236">
        <v>0</v>
      </c>
      <c r="J28" s="138">
        <v>96120</v>
      </c>
      <c r="K28" s="138">
        <v>0</v>
      </c>
      <c r="L28" s="138">
        <v>0</v>
      </c>
      <c r="M28" s="138">
        <v>96120</v>
      </c>
      <c r="N28" s="15">
        <v>4.3936692345877597E-5</v>
      </c>
      <c r="O28" s="104">
        <v>0.01</v>
      </c>
    </row>
    <row r="29" spans="2:15">
      <c r="B29" s="16" t="s">
        <v>318</v>
      </c>
      <c r="C29" s="16" t="s">
        <v>654</v>
      </c>
      <c r="D29" s="138">
        <v>0</v>
      </c>
      <c r="E29" s="138">
        <v>850744</v>
      </c>
      <c r="F29" s="236">
        <v>0</v>
      </c>
      <c r="G29" s="236">
        <v>0</v>
      </c>
      <c r="H29" s="236">
        <v>0</v>
      </c>
      <c r="I29" s="236">
        <v>0</v>
      </c>
      <c r="J29" s="138">
        <v>9210</v>
      </c>
      <c r="K29" s="138">
        <v>0</v>
      </c>
      <c r="L29" s="138">
        <v>0</v>
      </c>
      <c r="M29" s="138">
        <v>9210</v>
      </c>
      <c r="N29" s="15">
        <v>4.2099140293958872E-6</v>
      </c>
      <c r="O29" s="104">
        <v>0</v>
      </c>
    </row>
    <row r="30" spans="2:15">
      <c r="B30" s="16" t="s">
        <v>319</v>
      </c>
      <c r="C30" s="16" t="s">
        <v>655</v>
      </c>
      <c r="D30" s="138">
        <v>0</v>
      </c>
      <c r="E30" s="138">
        <v>20000</v>
      </c>
      <c r="F30" s="236">
        <v>0</v>
      </c>
      <c r="G30" s="236">
        <v>0</v>
      </c>
      <c r="H30" s="236">
        <v>0</v>
      </c>
      <c r="I30" s="236">
        <v>0</v>
      </c>
      <c r="J30" s="138">
        <v>1581</v>
      </c>
      <c r="K30" s="138">
        <v>0</v>
      </c>
      <c r="L30" s="138">
        <v>0</v>
      </c>
      <c r="M30" s="138">
        <v>1581</v>
      </c>
      <c r="N30" s="15">
        <v>7.226790532546034E-7</v>
      </c>
      <c r="O30" s="104"/>
    </row>
    <row r="31" spans="2:15">
      <c r="B31" s="16" t="s">
        <v>594</v>
      </c>
      <c r="C31" s="16" t="s">
        <v>656</v>
      </c>
      <c r="D31" s="138">
        <v>0</v>
      </c>
      <c r="E31" s="138">
        <v>60000</v>
      </c>
      <c r="F31" s="236">
        <v>0</v>
      </c>
      <c r="G31" s="236">
        <v>0</v>
      </c>
      <c r="H31" s="236">
        <v>0</v>
      </c>
      <c r="I31" s="236">
        <v>0</v>
      </c>
      <c r="J31" s="138">
        <v>3871</v>
      </c>
      <c r="K31" s="138">
        <v>0</v>
      </c>
      <c r="L31" s="138">
        <v>0</v>
      </c>
      <c r="M31" s="138">
        <v>3871</v>
      </c>
      <c r="N31" s="15">
        <v>1.769443779347609E-6</v>
      </c>
      <c r="O31" s="104">
        <v>0</v>
      </c>
    </row>
    <row r="32" spans="2:15">
      <c r="B32" s="16" t="s">
        <v>657</v>
      </c>
      <c r="C32" s="16" t="s">
        <v>658</v>
      </c>
      <c r="D32" s="138">
        <v>0</v>
      </c>
      <c r="E32" s="138">
        <v>297</v>
      </c>
      <c r="F32" s="236">
        <v>0</v>
      </c>
      <c r="G32" s="236">
        <v>0</v>
      </c>
      <c r="H32" s="236">
        <v>0</v>
      </c>
      <c r="I32" s="236">
        <v>0</v>
      </c>
      <c r="J32" s="138">
        <v>54</v>
      </c>
      <c r="K32" s="138">
        <v>0</v>
      </c>
      <c r="L32" s="138">
        <v>0</v>
      </c>
      <c r="M32" s="138">
        <v>54</v>
      </c>
      <c r="N32" s="15">
        <v>2.4683535025773931E-8</v>
      </c>
      <c r="O32" s="104">
        <v>0.01</v>
      </c>
    </row>
    <row r="33" spans="2:15">
      <c r="B33" s="16" t="s">
        <v>596</v>
      </c>
      <c r="C33" s="16" t="s">
        <v>660</v>
      </c>
      <c r="D33" s="138">
        <v>0</v>
      </c>
      <c r="E33" s="138">
        <v>30000</v>
      </c>
      <c r="F33" s="236">
        <v>0</v>
      </c>
      <c r="G33" s="236">
        <v>0</v>
      </c>
      <c r="H33" s="236">
        <v>0</v>
      </c>
      <c r="I33" s="236">
        <v>0</v>
      </c>
      <c r="J33" s="138">
        <v>1824</v>
      </c>
      <c r="K33" s="138">
        <v>0</v>
      </c>
      <c r="L33" s="138">
        <v>0</v>
      </c>
      <c r="M33" s="138">
        <v>1824</v>
      </c>
      <c r="N33" s="15">
        <v>8.3375496087058613E-7</v>
      </c>
      <c r="O33" s="104"/>
    </row>
    <row r="34" spans="2:15">
      <c r="B34" s="16" t="s">
        <v>320</v>
      </c>
      <c r="C34" s="16" t="s">
        <v>661</v>
      </c>
      <c r="D34" s="138">
        <v>0</v>
      </c>
      <c r="E34" s="138">
        <v>1837431</v>
      </c>
      <c r="F34" s="236">
        <v>0</v>
      </c>
      <c r="G34" s="236">
        <v>0</v>
      </c>
      <c r="H34" s="236">
        <v>0</v>
      </c>
      <c r="I34" s="236">
        <v>0</v>
      </c>
      <c r="J34" s="138">
        <v>201635</v>
      </c>
      <c r="K34" s="138">
        <v>0</v>
      </c>
      <c r="L34" s="138">
        <v>0</v>
      </c>
      <c r="M34" s="138">
        <v>201635</v>
      </c>
      <c r="N34" s="15">
        <v>9.2167862683739373E-5</v>
      </c>
      <c r="O34" s="104">
        <v>1.7500000000000002E-2</v>
      </c>
    </row>
    <row r="35" spans="2:15">
      <c r="B35" s="16" t="s">
        <v>321</v>
      </c>
      <c r="C35" s="16" t="s">
        <v>662</v>
      </c>
      <c r="D35" s="138">
        <v>0</v>
      </c>
      <c r="E35" s="138">
        <v>85000</v>
      </c>
      <c r="F35" s="236">
        <v>0</v>
      </c>
      <c r="G35" s="236">
        <v>0</v>
      </c>
      <c r="H35" s="236">
        <v>0</v>
      </c>
      <c r="I35" s="236">
        <v>0</v>
      </c>
      <c r="J35" s="138">
        <v>6644</v>
      </c>
      <c r="K35" s="138">
        <v>0</v>
      </c>
      <c r="L35" s="138">
        <v>0</v>
      </c>
      <c r="M35" s="138">
        <v>6644</v>
      </c>
      <c r="N35" s="15">
        <v>3.0369890131711478E-6</v>
      </c>
      <c r="O35" s="104">
        <v>0</v>
      </c>
    </row>
    <row r="36" spans="2:15">
      <c r="B36" s="16" t="s">
        <v>322</v>
      </c>
      <c r="C36" s="16" t="s">
        <v>663</v>
      </c>
      <c r="D36" s="138">
        <v>0</v>
      </c>
      <c r="E36" s="138">
        <v>53747</v>
      </c>
      <c r="F36" s="236">
        <v>0</v>
      </c>
      <c r="G36" s="236">
        <v>0</v>
      </c>
      <c r="H36" s="236">
        <v>0</v>
      </c>
      <c r="I36" s="236">
        <v>0</v>
      </c>
      <c r="J36" s="138">
        <v>2134</v>
      </c>
      <c r="K36" s="138">
        <v>0</v>
      </c>
      <c r="L36" s="138">
        <v>0</v>
      </c>
      <c r="M36" s="138">
        <v>2134</v>
      </c>
      <c r="N36" s="15">
        <v>9.7545673601854747E-7</v>
      </c>
      <c r="O36" s="104"/>
    </row>
    <row r="37" spans="2:15">
      <c r="B37" s="16" t="s">
        <v>597</v>
      </c>
      <c r="C37" s="16" t="s">
        <v>664</v>
      </c>
      <c r="D37" s="138">
        <v>0</v>
      </c>
      <c r="E37" s="138">
        <v>995070</v>
      </c>
      <c r="F37" s="236">
        <v>0</v>
      </c>
      <c r="G37" s="236">
        <v>0</v>
      </c>
      <c r="H37" s="236">
        <v>0</v>
      </c>
      <c r="I37" s="236">
        <v>0</v>
      </c>
      <c r="J37" s="138">
        <v>13802</v>
      </c>
      <c r="K37" s="138">
        <v>0</v>
      </c>
      <c r="L37" s="138">
        <v>0</v>
      </c>
      <c r="M37" s="138">
        <v>13802</v>
      </c>
      <c r="N37" s="15">
        <v>6.3089287115876252E-6</v>
      </c>
      <c r="O37" s="104"/>
    </row>
    <row r="38" spans="2:15">
      <c r="B38" s="16" t="s">
        <v>665</v>
      </c>
      <c r="C38" s="16" t="s">
        <v>666</v>
      </c>
      <c r="D38" s="138">
        <v>0</v>
      </c>
      <c r="E38" s="138">
        <v>50000</v>
      </c>
      <c r="F38" s="236">
        <v>0</v>
      </c>
      <c r="G38" s="236">
        <v>0</v>
      </c>
      <c r="H38" s="236">
        <v>0</v>
      </c>
      <c r="I38" s="236">
        <v>0</v>
      </c>
      <c r="J38" s="138">
        <v>5298</v>
      </c>
      <c r="K38" s="138">
        <v>0</v>
      </c>
      <c r="L38" s="138">
        <v>0</v>
      </c>
      <c r="M38" s="138">
        <v>5298</v>
      </c>
      <c r="N38" s="15">
        <v>2.4217290475287091E-6</v>
      </c>
      <c r="O38" s="104"/>
    </row>
    <row r="39" spans="2:15">
      <c r="B39" s="16" t="s">
        <v>323</v>
      </c>
      <c r="C39" s="16" t="s">
        <v>667</v>
      </c>
      <c r="D39" s="138">
        <v>0</v>
      </c>
      <c r="E39" s="138">
        <v>65982</v>
      </c>
      <c r="F39" s="236">
        <v>0</v>
      </c>
      <c r="G39" s="236">
        <v>0</v>
      </c>
      <c r="H39" s="236">
        <v>0</v>
      </c>
      <c r="I39" s="236">
        <v>0</v>
      </c>
      <c r="J39" s="138">
        <v>5987</v>
      </c>
      <c r="K39" s="138">
        <v>0</v>
      </c>
      <c r="L39" s="138">
        <v>0</v>
      </c>
      <c r="M39" s="138">
        <v>5987</v>
      </c>
      <c r="N39" s="15">
        <v>2.7366726703575654E-6</v>
      </c>
      <c r="O39" s="104">
        <v>0.01</v>
      </c>
    </row>
    <row r="40" spans="2:15">
      <c r="B40" s="16" t="s">
        <v>598</v>
      </c>
      <c r="C40" s="16" t="s">
        <v>668</v>
      </c>
      <c r="D40" s="138">
        <v>0</v>
      </c>
      <c r="E40" s="138">
        <v>52012</v>
      </c>
      <c r="F40" s="236">
        <v>0</v>
      </c>
      <c r="G40" s="236">
        <v>0</v>
      </c>
      <c r="H40" s="236">
        <v>0</v>
      </c>
      <c r="I40" s="236">
        <v>0</v>
      </c>
      <c r="J40" s="138">
        <v>4192</v>
      </c>
      <c r="K40" s="138">
        <v>0</v>
      </c>
      <c r="L40" s="138">
        <v>0</v>
      </c>
      <c r="M40" s="138">
        <v>4192</v>
      </c>
      <c r="N40" s="15">
        <v>1.9161736820008208E-6</v>
      </c>
      <c r="O40" s="104">
        <v>0</v>
      </c>
    </row>
    <row r="41" spans="2:15">
      <c r="B41" s="16" t="s">
        <v>552</v>
      </c>
      <c r="C41" s="16" t="s">
        <v>669</v>
      </c>
      <c r="D41" s="138">
        <v>0</v>
      </c>
      <c r="E41" s="138">
        <v>1459</v>
      </c>
      <c r="F41" s="236">
        <v>0</v>
      </c>
      <c r="G41" s="236">
        <v>0</v>
      </c>
      <c r="H41" s="236">
        <v>0</v>
      </c>
      <c r="I41" s="236">
        <v>0</v>
      </c>
      <c r="J41" s="138">
        <v>259</v>
      </c>
      <c r="K41" s="138">
        <v>0</v>
      </c>
      <c r="L41" s="138">
        <v>0</v>
      </c>
      <c r="M41" s="138">
        <v>259</v>
      </c>
      <c r="N41" s="15">
        <v>1.1838954762361941E-7</v>
      </c>
      <c r="O41" s="104">
        <v>0</v>
      </c>
    </row>
    <row r="42" spans="2:15">
      <c r="B42" s="16" t="s">
        <v>324</v>
      </c>
      <c r="C42" s="16" t="s">
        <v>670</v>
      </c>
      <c r="D42" s="138">
        <v>0</v>
      </c>
      <c r="E42" s="138">
        <v>65000</v>
      </c>
      <c r="F42" s="236">
        <v>0</v>
      </c>
      <c r="G42" s="236">
        <v>0</v>
      </c>
      <c r="H42" s="236">
        <v>0</v>
      </c>
      <c r="I42" s="236">
        <v>0</v>
      </c>
      <c r="J42" s="138">
        <v>6468</v>
      </c>
      <c r="K42" s="138">
        <v>0</v>
      </c>
      <c r="L42" s="138">
        <v>0</v>
      </c>
      <c r="M42" s="138">
        <v>6468</v>
      </c>
      <c r="N42" s="15">
        <v>2.9565389730871442E-6</v>
      </c>
      <c r="O42" s="104">
        <v>0</v>
      </c>
    </row>
    <row r="43" spans="2:15">
      <c r="B43" s="16" t="s">
        <v>325</v>
      </c>
      <c r="C43" s="16" t="s">
        <v>671</v>
      </c>
      <c r="D43" s="138">
        <v>0</v>
      </c>
      <c r="E43" s="138">
        <v>1074296</v>
      </c>
      <c r="F43" s="236">
        <v>0</v>
      </c>
      <c r="G43" s="236">
        <v>0</v>
      </c>
      <c r="H43" s="236">
        <v>0</v>
      </c>
      <c r="I43" s="236">
        <v>0</v>
      </c>
      <c r="J43" s="138">
        <v>74072</v>
      </c>
      <c r="K43" s="138">
        <v>0</v>
      </c>
      <c r="L43" s="138">
        <v>0</v>
      </c>
      <c r="M43" s="138">
        <v>74072</v>
      </c>
      <c r="N43" s="15">
        <v>3.3858496415354197E-5</v>
      </c>
      <c r="O43" s="104">
        <v>0</v>
      </c>
    </row>
    <row r="44" spans="2:15">
      <c r="B44" s="16" t="s">
        <v>326</v>
      </c>
      <c r="C44" s="16" t="s">
        <v>153</v>
      </c>
      <c r="D44" s="138">
        <v>17797586000</v>
      </c>
      <c r="E44" s="138">
        <v>42755241092</v>
      </c>
      <c r="F44" s="236">
        <v>0</v>
      </c>
      <c r="G44" s="236">
        <v>0</v>
      </c>
      <c r="H44" s="236">
        <v>0</v>
      </c>
      <c r="I44" s="236">
        <v>0</v>
      </c>
      <c r="J44" s="138">
        <v>1764913291</v>
      </c>
      <c r="K44" s="138">
        <v>0</v>
      </c>
      <c r="L44" s="138">
        <v>0</v>
      </c>
      <c r="M44" s="138">
        <v>1764913291</v>
      </c>
      <c r="N44" s="15">
        <v>0.98979617447534796</v>
      </c>
      <c r="O44" s="104">
        <v>2.5000000000000001E-2</v>
      </c>
    </row>
    <row r="45" spans="2:15">
      <c r="B45" s="16" t="s">
        <v>327</v>
      </c>
      <c r="C45" s="16" t="s">
        <v>672</v>
      </c>
      <c r="D45" s="138">
        <v>0</v>
      </c>
      <c r="E45" s="138">
        <v>5032</v>
      </c>
      <c r="F45" s="236">
        <v>0</v>
      </c>
      <c r="G45" s="236">
        <v>0</v>
      </c>
      <c r="H45" s="236">
        <v>0</v>
      </c>
      <c r="I45" s="236">
        <v>0</v>
      </c>
      <c r="J45" s="138">
        <v>557</v>
      </c>
      <c r="K45" s="138">
        <v>0</v>
      </c>
      <c r="L45" s="138">
        <v>0</v>
      </c>
      <c r="M45" s="138">
        <v>557</v>
      </c>
      <c r="N45" s="15">
        <v>2.546060927658533E-7</v>
      </c>
      <c r="O45" s="104"/>
    </row>
    <row r="46" spans="2:15">
      <c r="B46" s="16" t="s">
        <v>328</v>
      </c>
      <c r="C46" s="16" t="s">
        <v>673</v>
      </c>
      <c r="D46" s="138">
        <v>0</v>
      </c>
      <c r="E46" s="138">
        <v>4320783</v>
      </c>
      <c r="F46" s="236">
        <v>0</v>
      </c>
      <c r="G46" s="236">
        <v>0</v>
      </c>
      <c r="H46" s="236">
        <v>0</v>
      </c>
      <c r="I46" s="236">
        <v>0</v>
      </c>
      <c r="J46" s="138">
        <v>99691</v>
      </c>
      <c r="K46" s="138">
        <v>0</v>
      </c>
      <c r="L46" s="138">
        <v>0</v>
      </c>
      <c r="M46" s="138">
        <v>99691</v>
      </c>
      <c r="N46" s="15">
        <v>4.5569005375082016E-5</v>
      </c>
      <c r="O46" s="104">
        <v>0</v>
      </c>
    </row>
    <row r="47" spans="2:15">
      <c r="B47" s="16" t="s">
        <v>553</v>
      </c>
      <c r="C47" s="16" t="s">
        <v>674</v>
      </c>
      <c r="D47" s="138">
        <v>0</v>
      </c>
      <c r="E47" s="138">
        <v>20000</v>
      </c>
      <c r="F47" s="236">
        <v>0</v>
      </c>
      <c r="G47" s="236">
        <v>0</v>
      </c>
      <c r="H47" s="236">
        <v>0</v>
      </c>
      <c r="I47" s="236">
        <v>0</v>
      </c>
      <c r="J47" s="138">
        <v>1101</v>
      </c>
      <c r="K47" s="138">
        <v>0</v>
      </c>
      <c r="L47" s="138">
        <v>0</v>
      </c>
      <c r="M47" s="138">
        <v>1101</v>
      </c>
      <c r="N47" s="15">
        <v>5.0326985302550176E-7</v>
      </c>
      <c r="O47" s="104">
        <v>0</v>
      </c>
    </row>
    <row r="48" spans="2:15">
      <c r="B48" s="16" t="s">
        <v>549</v>
      </c>
      <c r="C48" s="16" t="s">
        <v>675</v>
      </c>
      <c r="D48" s="138">
        <v>0</v>
      </c>
      <c r="E48" s="138">
        <v>8352</v>
      </c>
      <c r="F48" s="236">
        <v>0</v>
      </c>
      <c r="G48" s="236">
        <v>0</v>
      </c>
      <c r="H48" s="236">
        <v>0</v>
      </c>
      <c r="I48" s="236">
        <v>0</v>
      </c>
      <c r="J48" s="138">
        <v>8117</v>
      </c>
      <c r="K48" s="138">
        <v>0</v>
      </c>
      <c r="L48" s="138">
        <v>0</v>
      </c>
      <c r="M48" s="138">
        <v>8117</v>
      </c>
      <c r="N48" s="15">
        <v>3.7103009963742036E-6</v>
      </c>
      <c r="O48" s="104">
        <v>0</v>
      </c>
    </row>
    <row r="49" spans="2:15">
      <c r="B49" s="16" t="s">
        <v>329</v>
      </c>
      <c r="C49" s="16" t="s">
        <v>676</v>
      </c>
      <c r="D49" s="138">
        <v>0</v>
      </c>
      <c r="E49" s="138">
        <v>30000</v>
      </c>
      <c r="F49" s="236">
        <v>0</v>
      </c>
      <c r="G49" s="236">
        <v>0</v>
      </c>
      <c r="H49" s="236">
        <v>0</v>
      </c>
      <c r="I49" s="236">
        <v>0</v>
      </c>
      <c r="J49" s="138">
        <v>628</v>
      </c>
      <c r="K49" s="138">
        <v>0</v>
      </c>
      <c r="L49" s="138">
        <v>0</v>
      </c>
      <c r="M49" s="138">
        <v>628</v>
      </c>
      <c r="N49" s="15">
        <v>2.8706037029974124E-7</v>
      </c>
      <c r="O49" s="104"/>
    </row>
    <row r="50" spans="2:15">
      <c r="B50" s="16" t="s">
        <v>330</v>
      </c>
      <c r="C50" s="16" t="s">
        <v>677</v>
      </c>
      <c r="D50" s="138">
        <v>0</v>
      </c>
      <c r="E50" s="138">
        <v>161561080</v>
      </c>
      <c r="F50" s="236">
        <v>0</v>
      </c>
      <c r="G50" s="236">
        <v>0</v>
      </c>
      <c r="H50" s="236">
        <v>0</v>
      </c>
      <c r="I50" s="236">
        <v>0</v>
      </c>
      <c r="J50" s="138">
        <v>13030406</v>
      </c>
      <c r="K50" s="138">
        <v>0</v>
      </c>
      <c r="L50" s="138">
        <v>0</v>
      </c>
      <c r="M50" s="138">
        <v>13030406</v>
      </c>
      <c r="N50" s="15">
        <v>5.9562311648343478E-3</v>
      </c>
      <c r="O50" s="104">
        <v>2.5000000000000001E-2</v>
      </c>
    </row>
    <row r="51" spans="2:15">
      <c r="B51" s="16" t="s">
        <v>331</v>
      </c>
      <c r="C51" s="16" t="s">
        <v>678</v>
      </c>
      <c r="D51" s="138">
        <v>0</v>
      </c>
      <c r="E51" s="138">
        <v>40000</v>
      </c>
      <c r="F51" s="236">
        <v>0</v>
      </c>
      <c r="G51" s="236">
        <v>0</v>
      </c>
      <c r="H51" s="236">
        <v>0</v>
      </c>
      <c r="I51" s="236">
        <v>0</v>
      </c>
      <c r="J51" s="138">
        <v>3712</v>
      </c>
      <c r="K51" s="138">
        <v>0</v>
      </c>
      <c r="L51" s="138">
        <v>0</v>
      </c>
      <c r="M51" s="138">
        <v>3712</v>
      </c>
      <c r="N51" s="15">
        <v>1.696764481771719E-6</v>
      </c>
      <c r="O51" s="104"/>
    </row>
    <row r="52" spans="2:15">
      <c r="B52" s="16" t="s">
        <v>332</v>
      </c>
      <c r="C52" s="16" t="s">
        <v>679</v>
      </c>
      <c r="D52" s="138">
        <v>0</v>
      </c>
      <c r="E52" s="138">
        <v>271205</v>
      </c>
      <c r="F52" s="236">
        <v>0</v>
      </c>
      <c r="G52" s="236">
        <v>0</v>
      </c>
      <c r="H52" s="236">
        <v>0</v>
      </c>
      <c r="I52" s="236">
        <v>0</v>
      </c>
      <c r="J52" s="138">
        <v>26611</v>
      </c>
      <c r="K52" s="138">
        <v>0</v>
      </c>
      <c r="L52" s="138">
        <v>0</v>
      </c>
      <c r="M52" s="138">
        <v>26611</v>
      </c>
      <c r="N52" s="15">
        <v>1.2163954640201298E-5</v>
      </c>
      <c r="O52" s="104">
        <v>0</v>
      </c>
    </row>
    <row r="53" spans="2:15">
      <c r="B53" s="16" t="s">
        <v>333</v>
      </c>
      <c r="C53" s="16" t="s">
        <v>680</v>
      </c>
      <c r="D53" s="138">
        <v>0</v>
      </c>
      <c r="E53" s="138">
        <v>255024</v>
      </c>
      <c r="F53" s="236">
        <v>0</v>
      </c>
      <c r="G53" s="236">
        <v>0</v>
      </c>
      <c r="H53" s="236">
        <v>0</v>
      </c>
      <c r="I53" s="236">
        <v>0</v>
      </c>
      <c r="J53" s="138">
        <v>20078</v>
      </c>
      <c r="K53" s="138">
        <v>0</v>
      </c>
      <c r="L53" s="138">
        <v>0</v>
      </c>
      <c r="M53" s="138">
        <v>20078</v>
      </c>
      <c r="N53" s="15">
        <v>9.1777040045831288E-6</v>
      </c>
      <c r="O53" s="104"/>
    </row>
    <row r="54" spans="2:15">
      <c r="B54" s="16" t="s">
        <v>599</v>
      </c>
      <c r="C54" s="16" t="s">
        <v>681</v>
      </c>
      <c r="D54" s="138">
        <v>0</v>
      </c>
      <c r="E54" s="138">
        <v>15074</v>
      </c>
      <c r="F54" s="236">
        <v>0</v>
      </c>
      <c r="G54" s="236">
        <v>0</v>
      </c>
      <c r="H54" s="236">
        <v>0</v>
      </c>
      <c r="I54" s="236">
        <v>0</v>
      </c>
      <c r="J54" s="138">
        <v>1722</v>
      </c>
      <c r="K54" s="138">
        <v>0</v>
      </c>
      <c r="L54" s="138">
        <v>0</v>
      </c>
      <c r="M54" s="138">
        <v>1722</v>
      </c>
      <c r="N54" s="15">
        <v>7.8713050582190197E-7</v>
      </c>
      <c r="O54" s="104"/>
    </row>
    <row r="55" spans="2:15">
      <c r="B55" s="16" t="s">
        <v>600</v>
      </c>
      <c r="C55" s="16" t="s">
        <v>682</v>
      </c>
      <c r="D55" s="138">
        <v>0</v>
      </c>
      <c r="E55" s="138">
        <v>700000</v>
      </c>
      <c r="F55" s="236">
        <v>0</v>
      </c>
      <c r="G55" s="236">
        <v>0</v>
      </c>
      <c r="H55" s="236">
        <v>0</v>
      </c>
      <c r="I55" s="236">
        <v>0</v>
      </c>
      <c r="J55" s="138">
        <v>8241</v>
      </c>
      <c r="K55" s="138">
        <v>0</v>
      </c>
      <c r="L55" s="138">
        <v>0</v>
      </c>
      <c r="M55" s="138">
        <v>8241</v>
      </c>
      <c r="N55" s="15">
        <v>3.7669817064333882E-6</v>
      </c>
      <c r="O55" s="104"/>
    </row>
    <row r="56" spans="2:15">
      <c r="B56" s="16" t="s">
        <v>334</v>
      </c>
      <c r="C56" s="16" t="s">
        <v>683</v>
      </c>
      <c r="D56" s="138">
        <v>0</v>
      </c>
      <c r="E56" s="138">
        <v>7987163</v>
      </c>
      <c r="F56" s="236">
        <v>0</v>
      </c>
      <c r="G56" s="236">
        <v>0</v>
      </c>
      <c r="H56" s="236">
        <v>0</v>
      </c>
      <c r="I56" s="236">
        <v>0</v>
      </c>
      <c r="J56" s="138">
        <v>248104</v>
      </c>
      <c r="K56" s="138">
        <v>0</v>
      </c>
      <c r="L56" s="138">
        <v>0</v>
      </c>
      <c r="M56" s="138">
        <v>248104</v>
      </c>
      <c r="N56" s="15">
        <v>1.134089587784188E-4</v>
      </c>
      <c r="O56" s="104"/>
    </row>
    <row r="57" spans="2:15">
      <c r="B57" s="272" t="s">
        <v>684</v>
      </c>
      <c r="N57" s="177"/>
    </row>
    <row r="58" spans="2:15">
      <c r="N58" s="177"/>
    </row>
    <row r="59" spans="2:15">
      <c r="N59" s="177"/>
      <c r="O59" s="177"/>
    </row>
    <row r="60" spans="2:15">
      <c r="N60" s="177"/>
    </row>
    <row r="61" spans="2:15">
      <c r="N61" s="177"/>
    </row>
    <row r="62" spans="2:15">
      <c r="N62" s="177"/>
    </row>
    <row r="63" spans="2:15">
      <c r="E63" s="166"/>
      <c r="N63" s="177"/>
    </row>
    <row r="64" spans="2:15">
      <c r="N64" s="177"/>
    </row>
    <row r="65" spans="5:15">
      <c r="N65" s="177"/>
      <c r="O65" s="177"/>
    </row>
    <row r="66" spans="5:15">
      <c r="N66" s="177"/>
    </row>
    <row r="67" spans="5:15">
      <c r="N67" s="177"/>
    </row>
    <row r="68" spans="5:15">
      <c r="N68" s="177"/>
    </row>
    <row r="69" spans="5:15">
      <c r="N69" s="177"/>
      <c r="O69" s="177"/>
    </row>
    <row r="70" spans="5:15">
      <c r="N70" s="177"/>
    </row>
    <row r="71" spans="5:15">
      <c r="N71" s="177"/>
    </row>
    <row r="72" spans="5:15">
      <c r="E72" s="166"/>
      <c r="N72" s="177"/>
      <c r="O72" s="177"/>
    </row>
    <row r="73" spans="5:15">
      <c r="N73" s="177"/>
    </row>
    <row r="74" spans="5:15">
      <c r="N74" s="177"/>
    </row>
    <row r="75" spans="5:15">
      <c r="N75" s="177"/>
    </row>
    <row r="76" spans="5:15">
      <c r="N76" s="177"/>
    </row>
    <row r="77" spans="5:15">
      <c r="N77" s="177"/>
    </row>
    <row r="78" spans="5:15">
      <c r="N78" s="177"/>
    </row>
    <row r="79" spans="5:15">
      <c r="N79" s="177"/>
    </row>
    <row r="80" spans="5:15">
      <c r="N80" s="177"/>
    </row>
    <row r="81" spans="14:15">
      <c r="N81" s="177"/>
    </row>
    <row r="82" spans="14:15">
      <c r="N82" s="177"/>
    </row>
    <row r="83" spans="14:15">
      <c r="N83" s="177"/>
    </row>
    <row r="84" spans="14:15">
      <c r="N84" s="177"/>
    </row>
    <row r="85" spans="14:15">
      <c r="N85" s="177"/>
    </row>
    <row r="86" spans="14:15">
      <c r="N86" s="177"/>
    </row>
    <row r="87" spans="14:15">
      <c r="N87" s="177"/>
    </row>
    <row r="88" spans="14:15">
      <c r="N88" s="177"/>
    </row>
    <row r="89" spans="14:15">
      <c r="N89" s="177"/>
    </row>
    <row r="90" spans="14:15">
      <c r="N90" s="177"/>
    </row>
    <row r="91" spans="14:15">
      <c r="N91" s="177"/>
    </row>
    <row r="92" spans="14:15">
      <c r="N92" s="177"/>
    </row>
    <row r="93" spans="14:15">
      <c r="N93" s="177"/>
      <c r="O93" s="177"/>
    </row>
    <row r="94" spans="14:15">
      <c r="N94" s="177"/>
    </row>
    <row r="95" spans="14:15">
      <c r="N95" s="177"/>
    </row>
    <row r="96" spans="14:15">
      <c r="N96" s="177"/>
    </row>
    <row r="97" spans="14:15">
      <c r="N97" s="177"/>
    </row>
    <row r="98" spans="14:15">
      <c r="N98" s="177"/>
    </row>
    <row r="99" spans="14:15">
      <c r="N99" s="177"/>
    </row>
    <row r="100" spans="14:15">
      <c r="N100" s="177"/>
    </row>
    <row r="101" spans="14:15">
      <c r="N101" s="177"/>
    </row>
    <row r="102" spans="14:15">
      <c r="N102" s="177"/>
    </row>
    <row r="103" spans="14:15">
      <c r="N103" s="177"/>
    </row>
    <row r="104" spans="14:15">
      <c r="N104" s="177"/>
      <c r="O104" s="177"/>
    </row>
    <row r="105" spans="14:15">
      <c r="N105" s="177"/>
    </row>
    <row r="106" spans="14:15">
      <c r="N106" s="177"/>
    </row>
    <row r="107" spans="14:15">
      <c r="N107" s="177"/>
    </row>
    <row r="108" spans="14:15">
      <c r="N108" s="177"/>
    </row>
    <row r="109" spans="14:15">
      <c r="N109" s="177"/>
    </row>
    <row r="110" spans="14:15">
      <c r="N110" s="177"/>
    </row>
    <row r="111" spans="14:15">
      <c r="N111" s="177"/>
    </row>
    <row r="112" spans="14:15">
      <c r="N112" s="177"/>
    </row>
    <row r="113" spans="5:15">
      <c r="N113" s="177"/>
    </row>
    <row r="114" spans="5:15">
      <c r="N114" s="177"/>
    </row>
    <row r="115" spans="5:15">
      <c r="N115" s="177"/>
    </row>
    <row r="116" spans="5:15">
      <c r="N116" s="177"/>
    </row>
    <row r="117" spans="5:15">
      <c r="N117" s="177"/>
    </row>
    <row r="118" spans="5:15">
      <c r="N118" s="177"/>
    </row>
    <row r="119" spans="5:15">
      <c r="N119" s="177"/>
    </row>
    <row r="120" spans="5:15">
      <c r="N120" s="177"/>
    </row>
    <row r="121" spans="5:15">
      <c r="N121" s="177"/>
    </row>
    <row r="122" spans="5:15">
      <c r="N122" s="177"/>
    </row>
    <row r="123" spans="5:15">
      <c r="N123" s="177"/>
    </row>
    <row r="124" spans="5:15">
      <c r="N124" s="177"/>
    </row>
    <row r="125" spans="5:15">
      <c r="N125" s="177"/>
    </row>
    <row r="126" spans="5:15">
      <c r="N126" s="177"/>
    </row>
    <row r="127" spans="5:15">
      <c r="N127" s="177"/>
    </row>
    <row r="128" spans="5:15">
      <c r="E128" s="166"/>
      <c r="N128" s="177"/>
      <c r="O128" s="177"/>
    </row>
    <row r="129" spans="14:15">
      <c r="N129" s="177"/>
    </row>
    <row r="130" spans="14:15">
      <c r="N130" s="177"/>
      <c r="O130" s="177"/>
    </row>
    <row r="131" spans="14:15">
      <c r="N131" s="177"/>
    </row>
    <row r="132" spans="14:15">
      <c r="N132" s="177"/>
    </row>
    <row r="133" spans="14:15">
      <c r="N133" s="177"/>
    </row>
    <row r="134" spans="14:15">
      <c r="N134" s="177"/>
    </row>
    <row r="135" spans="14:15">
      <c r="N135" s="177"/>
    </row>
    <row r="136" spans="14:15">
      <c r="N136" s="177"/>
    </row>
    <row r="137" spans="14:15">
      <c r="N137" s="177"/>
    </row>
    <row r="138" spans="14:15">
      <c r="N138" s="177"/>
    </row>
    <row r="139" spans="14:15">
      <c r="N139" s="177"/>
    </row>
    <row r="140" spans="14:15">
      <c r="N140" s="177"/>
    </row>
    <row r="141" spans="14:15">
      <c r="N141" s="177"/>
    </row>
    <row r="142" spans="14:15">
      <c r="N142" s="177"/>
    </row>
    <row r="143" spans="14:15">
      <c r="N143" s="177"/>
    </row>
    <row r="144" spans="14:15">
      <c r="N144" s="177"/>
    </row>
    <row r="145" spans="14:15">
      <c r="N145" s="177"/>
    </row>
    <row r="146" spans="14:15">
      <c r="N146" s="177"/>
    </row>
    <row r="147" spans="14:15">
      <c r="N147" s="177"/>
    </row>
    <row r="148" spans="14:15">
      <c r="N148" s="177"/>
      <c r="O148" s="177"/>
    </row>
    <row r="149" spans="14:15">
      <c r="N149" s="177"/>
    </row>
    <row r="150" spans="14:15">
      <c r="N150" s="177"/>
    </row>
    <row r="151" spans="14:15">
      <c r="N151" s="177"/>
    </row>
    <row r="152" spans="14:15">
      <c r="N152" s="177"/>
    </row>
    <row r="153" spans="14:15">
      <c r="N153" s="177"/>
    </row>
    <row r="154" spans="14:15">
      <c r="N154" s="177"/>
    </row>
    <row r="155" spans="14:15">
      <c r="N155" s="177"/>
      <c r="O155" s="177"/>
    </row>
    <row r="156" spans="14:15">
      <c r="N156" s="177"/>
    </row>
    <row r="157" spans="14:15">
      <c r="N157" s="177"/>
    </row>
    <row r="158" spans="14:15">
      <c r="N158" s="177"/>
    </row>
    <row r="159" spans="14:15">
      <c r="N159" s="177"/>
    </row>
    <row r="160" spans="14:15">
      <c r="N160" s="177"/>
    </row>
    <row r="161" spans="4:15">
      <c r="E161" s="166"/>
      <c r="N161" s="177"/>
    </row>
    <row r="162" spans="4:15">
      <c r="D162" s="166"/>
      <c r="E162" s="166"/>
      <c r="J162" s="166"/>
      <c r="N162" s="177"/>
      <c r="O162" s="177"/>
    </row>
    <row r="163" spans="4:15">
      <c r="N163" s="177"/>
    </row>
    <row r="164" spans="4:15">
      <c r="N164" s="177"/>
    </row>
    <row r="165" spans="4:15">
      <c r="N165" s="177"/>
    </row>
    <row r="166" spans="4:15">
      <c r="N166" s="177"/>
      <c r="O166" s="177"/>
    </row>
    <row r="167" spans="4:15">
      <c r="N167" s="177"/>
    </row>
    <row r="168" spans="4:15">
      <c r="N168" s="177"/>
    </row>
    <row r="169" spans="4:15">
      <c r="N169" s="177"/>
    </row>
    <row r="170" spans="4:15">
      <c r="N170" s="177"/>
    </row>
    <row r="171" spans="4:15">
      <c r="N171" s="177"/>
    </row>
    <row r="172" spans="4:15">
      <c r="N172" s="177"/>
      <c r="O172" s="177"/>
    </row>
    <row r="173" spans="4:15">
      <c r="N173" s="177"/>
    </row>
    <row r="174" spans="4:15">
      <c r="N174" s="177"/>
      <c r="O174" s="177"/>
    </row>
    <row r="175" spans="4:15">
      <c r="N175" s="177"/>
    </row>
    <row r="176" spans="4:15">
      <c r="N176" s="177"/>
    </row>
    <row r="177" spans="5:15">
      <c r="N177" s="177"/>
    </row>
    <row r="178" spans="5:15">
      <c r="N178" s="177"/>
    </row>
    <row r="179" spans="5:15">
      <c r="N179" s="177"/>
    </row>
    <row r="180" spans="5:15">
      <c r="N180" s="177"/>
    </row>
    <row r="181" spans="5:15">
      <c r="N181" s="177"/>
    </row>
    <row r="182" spans="5:15">
      <c r="N182" s="177"/>
    </row>
    <row r="183" spans="5:15">
      <c r="N183" s="177"/>
    </row>
    <row r="184" spans="5:15">
      <c r="N184" s="177"/>
      <c r="O184" s="177"/>
    </row>
    <row r="185" spans="5:15">
      <c r="N185" s="177"/>
    </row>
    <row r="186" spans="5:15">
      <c r="N186" s="177"/>
    </row>
    <row r="187" spans="5:15">
      <c r="N187" s="177"/>
    </row>
    <row r="188" spans="5:15">
      <c r="E188" s="166"/>
      <c r="N188" s="177"/>
    </row>
    <row r="189" spans="5:15">
      <c r="N189" s="177"/>
    </row>
    <row r="190" spans="5:15">
      <c r="N190" s="177"/>
    </row>
    <row r="191" spans="5:15">
      <c r="N191" s="177"/>
    </row>
    <row r="192" spans="5:15">
      <c r="E192" s="166"/>
      <c r="N192" s="177"/>
    </row>
    <row r="193" spans="14:15">
      <c r="N193" s="177"/>
    </row>
    <row r="194" spans="14:15">
      <c r="N194" s="177"/>
    </row>
    <row r="195" spans="14:15">
      <c r="N195" s="177"/>
      <c r="O195" s="177"/>
    </row>
    <row r="196" spans="14:15">
      <c r="N196" s="177"/>
    </row>
    <row r="197" spans="14:15">
      <c r="N197" s="177"/>
    </row>
    <row r="198" spans="14:15">
      <c r="N198" s="177"/>
    </row>
    <row r="199" spans="14:15">
      <c r="N199" s="177"/>
    </row>
    <row r="200" spans="14:15">
      <c r="N200" s="177"/>
    </row>
    <row r="201" spans="14:15">
      <c r="N201" s="177"/>
    </row>
    <row r="202" spans="14:15">
      <c r="N202" s="177"/>
    </row>
    <row r="203" spans="14:15">
      <c r="N203" s="177"/>
    </row>
    <row r="204" spans="14:15">
      <c r="N204" s="177"/>
    </row>
    <row r="205" spans="14:15">
      <c r="N205" s="177"/>
    </row>
    <row r="206" spans="14:15">
      <c r="N206" s="177"/>
    </row>
    <row r="207" spans="14:15">
      <c r="N207" s="177"/>
    </row>
    <row r="208" spans="14:15">
      <c r="N208" s="177"/>
    </row>
    <row r="209" spans="14:15">
      <c r="N209" s="177"/>
    </row>
    <row r="210" spans="14:15">
      <c r="N210" s="177"/>
    </row>
    <row r="211" spans="14:15">
      <c r="N211" s="177"/>
    </row>
    <row r="212" spans="14:15">
      <c r="N212" s="177"/>
    </row>
    <row r="213" spans="14:15">
      <c r="N213" s="177"/>
      <c r="O213" s="177"/>
    </row>
    <row r="214" spans="14:15">
      <c r="N214" s="177"/>
    </row>
    <row r="215" spans="14:15">
      <c r="N215" s="177"/>
    </row>
    <row r="216" spans="14:15">
      <c r="N216" s="177"/>
    </row>
    <row r="217" spans="14:15">
      <c r="N217" s="177"/>
    </row>
    <row r="218" spans="14:15">
      <c r="N218" s="177"/>
    </row>
    <row r="219" spans="14:15">
      <c r="N219" s="177"/>
    </row>
    <row r="220" spans="14:15">
      <c r="N220" s="177"/>
    </row>
    <row r="221" spans="14:15">
      <c r="N221" s="177"/>
    </row>
    <row r="222" spans="14:15">
      <c r="N222" s="177"/>
    </row>
    <row r="223" spans="14:15">
      <c r="N223" s="177"/>
    </row>
    <row r="224" spans="14:15">
      <c r="N224" s="177"/>
    </row>
    <row r="225" spans="5:15">
      <c r="N225" s="177"/>
    </row>
    <row r="226" spans="5:15">
      <c r="N226" s="177"/>
    </row>
    <row r="227" spans="5:15">
      <c r="N227" s="177"/>
    </row>
    <row r="228" spans="5:15">
      <c r="E228" s="166"/>
      <c r="N228" s="177"/>
      <c r="O228" s="177"/>
    </row>
    <row r="229" spans="5:15">
      <c r="N229" s="177"/>
    </row>
    <row r="230" spans="5:15">
      <c r="N230" s="177"/>
    </row>
    <row r="231" spans="5:15">
      <c r="N231" s="177"/>
    </row>
    <row r="232" spans="5:15">
      <c r="N232" s="177"/>
    </row>
    <row r="233" spans="5:15">
      <c r="N233" s="177"/>
    </row>
    <row r="234" spans="5:15">
      <c r="N234" s="177"/>
    </row>
    <row r="235" spans="5:15">
      <c r="N235" s="177"/>
    </row>
    <row r="236" spans="5:15">
      <c r="N236" s="177"/>
    </row>
    <row r="237" spans="5:15">
      <c r="N237" s="177"/>
    </row>
    <row r="238" spans="5:15">
      <c r="N238" s="177"/>
    </row>
    <row r="239" spans="5:15">
      <c r="N239" s="177"/>
    </row>
    <row r="240" spans="5:15">
      <c r="N240" s="177"/>
    </row>
    <row r="241" spans="14:14">
      <c r="N241" s="177"/>
    </row>
    <row r="242" spans="14:14">
      <c r="N242" s="177"/>
    </row>
    <row r="243" spans="14:14">
      <c r="N243" s="177"/>
    </row>
    <row r="244" spans="14:14">
      <c r="N244" s="177"/>
    </row>
    <row r="245" spans="14:14">
      <c r="N245" s="177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20"/>
  <sheetViews>
    <sheetView showGridLines="0" zoomScale="85" zoomScaleNormal="85" workbookViewId="0"/>
  </sheetViews>
  <sheetFormatPr baseColWidth="10" defaultColWidth="11.42578125" defaultRowHeight="15"/>
  <cols>
    <col min="1" max="1" width="3" style="114" customWidth="1"/>
    <col min="2" max="2" width="11.42578125" style="114"/>
    <col min="3" max="3" width="17" style="114" bestFit="1" customWidth="1"/>
    <col min="4" max="4" width="14.5703125" style="114" bestFit="1" customWidth="1"/>
    <col min="5" max="5" width="17.28515625" style="114" bestFit="1" customWidth="1"/>
    <col min="6" max="9" width="11.5703125" style="114" bestFit="1" customWidth="1"/>
    <col min="10" max="10" width="14.5703125" style="114" bestFit="1" customWidth="1"/>
    <col min="11" max="12" width="11.5703125" style="114" bestFit="1" customWidth="1"/>
    <col min="13" max="13" width="14.5703125" style="114" bestFit="1" customWidth="1"/>
    <col min="14" max="14" width="16.85546875" style="114" customWidth="1"/>
    <col min="15" max="15" width="11.42578125" style="114"/>
    <col min="16" max="16" width="15.140625" style="114" customWidth="1"/>
    <col min="17" max="17" width="11.42578125" style="114"/>
    <col min="18" max="18" width="12.28515625" style="114" bestFit="1" customWidth="1"/>
    <col min="19" max="16384" width="11.42578125" style="114"/>
  </cols>
  <sheetData>
    <row r="1" spans="1:15" ht="6" customHeight="1"/>
    <row r="2" spans="1:15">
      <c r="A2" s="438" t="s">
        <v>28</v>
      </c>
      <c r="B2" s="438"/>
      <c r="C2" s="438"/>
      <c r="D2" s="438"/>
    </row>
    <row r="5" spans="1:15">
      <c r="B5" s="12" t="s">
        <v>338</v>
      </c>
    </row>
    <row r="6" spans="1:15">
      <c r="B6" s="214" t="s">
        <v>550</v>
      </c>
    </row>
    <row r="7" spans="1:15" ht="31.5" customHeight="1"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174"/>
      <c r="O7" s="174"/>
    </row>
    <row r="8" spans="1:15" ht="201">
      <c r="D8" s="175" t="s">
        <v>291</v>
      </c>
      <c r="E8" s="175" t="s">
        <v>292</v>
      </c>
      <c r="F8" s="175" t="s">
        <v>293</v>
      </c>
      <c r="G8" s="175" t="s">
        <v>294</v>
      </c>
      <c r="H8" s="175" t="s">
        <v>295</v>
      </c>
      <c r="I8" s="175" t="s">
        <v>296</v>
      </c>
      <c r="J8" s="175" t="s">
        <v>297</v>
      </c>
      <c r="K8" s="175" t="s">
        <v>298</v>
      </c>
      <c r="L8" s="175" t="s">
        <v>299</v>
      </c>
      <c r="M8" s="175" t="s">
        <v>300</v>
      </c>
      <c r="N8" s="176" t="s">
        <v>301</v>
      </c>
      <c r="O8" s="176" t="s">
        <v>302</v>
      </c>
    </row>
    <row r="9" spans="1:15">
      <c r="B9" s="16" t="s">
        <v>590</v>
      </c>
      <c r="C9" s="16" t="s">
        <v>634</v>
      </c>
      <c r="D9" s="237">
        <v>0</v>
      </c>
      <c r="E9" s="237">
        <v>927032</v>
      </c>
      <c r="F9" s="237">
        <v>0</v>
      </c>
      <c r="G9" s="237">
        <v>0</v>
      </c>
      <c r="H9" s="237">
        <v>0</v>
      </c>
      <c r="I9" s="237">
        <v>0</v>
      </c>
      <c r="J9" s="237">
        <v>4393</v>
      </c>
      <c r="K9" s="237">
        <v>0</v>
      </c>
      <c r="L9" s="237">
        <v>0</v>
      </c>
      <c r="M9" s="237">
        <v>4393</v>
      </c>
      <c r="N9" s="103">
        <v>1.0766829186965651E-5</v>
      </c>
      <c r="O9" s="103"/>
    </row>
    <row r="10" spans="1:15">
      <c r="B10" s="16" t="s">
        <v>304</v>
      </c>
      <c r="C10" s="16" t="s">
        <v>637</v>
      </c>
      <c r="D10" s="237">
        <v>0</v>
      </c>
      <c r="E10" s="237">
        <v>3191366</v>
      </c>
      <c r="F10" s="237">
        <v>0</v>
      </c>
      <c r="G10" s="237">
        <v>0</v>
      </c>
      <c r="H10" s="237">
        <v>0</v>
      </c>
      <c r="I10" s="237">
        <v>0</v>
      </c>
      <c r="J10" s="237">
        <v>151043</v>
      </c>
      <c r="K10" s="237">
        <v>0</v>
      </c>
      <c r="L10" s="237">
        <v>0</v>
      </c>
      <c r="M10" s="237">
        <v>151043</v>
      </c>
      <c r="N10" s="103">
        <v>3.7019216500952713E-4</v>
      </c>
      <c r="O10" s="103"/>
    </row>
    <row r="11" spans="1:15">
      <c r="B11" s="16" t="s">
        <v>607</v>
      </c>
      <c r="C11" s="16" t="s">
        <v>638</v>
      </c>
      <c r="D11" s="237">
        <v>0</v>
      </c>
      <c r="E11" s="237">
        <v>2169284</v>
      </c>
      <c r="F11" s="237">
        <v>0</v>
      </c>
      <c r="G11" s="237">
        <v>0</v>
      </c>
      <c r="H11" s="237">
        <v>0</v>
      </c>
      <c r="I11" s="237">
        <v>0</v>
      </c>
      <c r="J11" s="237">
        <v>15627</v>
      </c>
      <c r="K11" s="237">
        <v>0</v>
      </c>
      <c r="L11" s="237">
        <v>0</v>
      </c>
      <c r="M11" s="237">
        <v>15627</v>
      </c>
      <c r="N11" s="103">
        <v>3.8300304963512914E-5</v>
      </c>
      <c r="O11" s="103">
        <v>0</v>
      </c>
    </row>
    <row r="12" spans="1:15">
      <c r="B12" s="16" t="s">
        <v>308</v>
      </c>
      <c r="C12" s="16" t="s">
        <v>642</v>
      </c>
      <c r="D12" s="138">
        <v>0</v>
      </c>
      <c r="E12" s="138">
        <v>268158</v>
      </c>
      <c r="F12" s="138">
        <v>0</v>
      </c>
      <c r="G12" s="138">
        <v>0</v>
      </c>
      <c r="H12" s="138">
        <v>0</v>
      </c>
      <c r="I12" s="138">
        <v>0</v>
      </c>
      <c r="J12" s="138">
        <v>6706</v>
      </c>
      <c r="K12" s="138">
        <v>0</v>
      </c>
      <c r="L12" s="138">
        <v>0</v>
      </c>
      <c r="M12" s="138">
        <v>6706</v>
      </c>
      <c r="N12" s="104">
        <v>1.6435774306349111E-5</v>
      </c>
      <c r="O12" s="104"/>
    </row>
    <row r="13" spans="1:15">
      <c r="B13" s="16" t="s">
        <v>310</v>
      </c>
      <c r="C13" s="16" t="s">
        <v>645</v>
      </c>
      <c r="D13" s="138">
        <v>0</v>
      </c>
      <c r="E13" s="138">
        <v>77192</v>
      </c>
      <c r="F13" s="138">
        <v>0</v>
      </c>
      <c r="G13" s="138">
        <v>0</v>
      </c>
      <c r="H13" s="138">
        <v>0</v>
      </c>
      <c r="I13" s="138">
        <v>0</v>
      </c>
      <c r="J13" s="138">
        <v>5257</v>
      </c>
      <c r="K13" s="138">
        <v>0</v>
      </c>
      <c r="L13" s="138">
        <v>0</v>
      </c>
      <c r="M13" s="138">
        <v>5257</v>
      </c>
      <c r="N13" s="104">
        <v>1.2884411799653636E-5</v>
      </c>
      <c r="O13" s="104">
        <v>0</v>
      </c>
    </row>
    <row r="14" spans="1:15">
      <c r="B14" s="16" t="s">
        <v>311</v>
      </c>
      <c r="C14" s="16" t="s">
        <v>646</v>
      </c>
      <c r="D14" s="138">
        <v>0</v>
      </c>
      <c r="E14" s="138">
        <v>11601823</v>
      </c>
      <c r="F14" s="138">
        <v>0</v>
      </c>
      <c r="G14" s="138">
        <v>0</v>
      </c>
      <c r="H14" s="138">
        <v>0</v>
      </c>
      <c r="I14" s="138">
        <v>0</v>
      </c>
      <c r="J14" s="138">
        <v>96241</v>
      </c>
      <c r="K14" s="138">
        <v>0</v>
      </c>
      <c r="L14" s="138">
        <v>0</v>
      </c>
      <c r="M14" s="138">
        <v>96241</v>
      </c>
      <c r="N14" s="104">
        <v>2.3587762526354681E-4</v>
      </c>
      <c r="O14" s="104">
        <v>0.01</v>
      </c>
    </row>
    <row r="15" spans="1:15">
      <c r="B15" s="16" t="s">
        <v>313</v>
      </c>
      <c r="C15" s="16" t="s">
        <v>649</v>
      </c>
      <c r="D15" s="138">
        <v>0</v>
      </c>
      <c r="E15" s="138">
        <v>2230198</v>
      </c>
      <c r="F15" s="138">
        <v>0</v>
      </c>
      <c r="G15" s="138">
        <v>0</v>
      </c>
      <c r="H15" s="138">
        <v>0</v>
      </c>
      <c r="I15" s="138">
        <v>0</v>
      </c>
      <c r="J15" s="138">
        <v>13967</v>
      </c>
      <c r="K15" s="138">
        <v>0</v>
      </c>
      <c r="L15" s="138">
        <v>0</v>
      </c>
      <c r="M15" s="138">
        <v>13967</v>
      </c>
      <c r="N15" s="104">
        <v>3.4231801332654053E-5</v>
      </c>
      <c r="O15" s="104">
        <v>0</v>
      </c>
    </row>
    <row r="16" spans="1:15">
      <c r="B16" s="16" t="s">
        <v>317</v>
      </c>
      <c r="C16" s="16" t="s">
        <v>653</v>
      </c>
      <c r="D16" s="138">
        <v>0</v>
      </c>
      <c r="E16" s="138">
        <v>6921089</v>
      </c>
      <c r="F16" s="138">
        <v>0</v>
      </c>
      <c r="G16" s="138">
        <v>0</v>
      </c>
      <c r="H16" s="138">
        <v>0</v>
      </c>
      <c r="I16" s="138">
        <v>0</v>
      </c>
      <c r="J16" s="138">
        <v>113150</v>
      </c>
      <c r="K16" s="138">
        <v>0</v>
      </c>
      <c r="L16" s="138">
        <v>0</v>
      </c>
      <c r="M16" s="138">
        <v>113150</v>
      </c>
      <c r="N16" s="104">
        <v>2.7731999146486761E-4</v>
      </c>
      <c r="O16" s="104">
        <v>0.01</v>
      </c>
    </row>
    <row r="17" spans="2:15">
      <c r="B17" s="16" t="s">
        <v>595</v>
      </c>
      <c r="C17" s="16" t="s">
        <v>659</v>
      </c>
      <c r="D17" s="138">
        <v>0</v>
      </c>
      <c r="E17" s="138">
        <v>1091751</v>
      </c>
      <c r="F17" s="138">
        <v>0</v>
      </c>
      <c r="G17" s="138">
        <v>0</v>
      </c>
      <c r="H17" s="138">
        <v>0</v>
      </c>
      <c r="I17" s="138">
        <v>0</v>
      </c>
      <c r="J17" s="138">
        <v>15102</v>
      </c>
      <c r="K17" s="138">
        <v>0</v>
      </c>
      <c r="L17" s="138">
        <v>0</v>
      </c>
      <c r="M17" s="138">
        <v>15102</v>
      </c>
      <c r="N17" s="104">
        <v>3.7013579417608754E-5</v>
      </c>
      <c r="O17" s="104"/>
    </row>
    <row r="18" spans="2:15">
      <c r="B18" s="16" t="s">
        <v>596</v>
      </c>
      <c r="C18" s="16" t="s">
        <v>660</v>
      </c>
      <c r="D18" s="138">
        <v>0</v>
      </c>
      <c r="E18" s="138">
        <v>2112506</v>
      </c>
      <c r="F18" s="138">
        <v>0</v>
      </c>
      <c r="G18" s="138">
        <v>0</v>
      </c>
      <c r="H18" s="138">
        <v>0</v>
      </c>
      <c r="I18" s="138">
        <v>0</v>
      </c>
      <c r="J18" s="138">
        <v>36150</v>
      </c>
      <c r="K18" s="138">
        <v>0</v>
      </c>
      <c r="L18" s="138">
        <v>0</v>
      </c>
      <c r="M18" s="138">
        <v>36150</v>
      </c>
      <c r="N18" s="104">
        <v>8.8600244732257746E-5</v>
      </c>
      <c r="O18" s="104"/>
    </row>
    <row r="19" spans="2:15">
      <c r="B19" s="16" t="s">
        <v>597</v>
      </c>
      <c r="C19" s="16" t="s">
        <v>664</v>
      </c>
      <c r="D19" s="138">
        <v>0</v>
      </c>
      <c r="E19" s="138">
        <v>1700000</v>
      </c>
      <c r="F19" s="138">
        <v>0</v>
      </c>
      <c r="G19" s="138">
        <v>0</v>
      </c>
      <c r="H19" s="138">
        <v>0</v>
      </c>
      <c r="I19" s="138">
        <v>0</v>
      </c>
      <c r="J19" s="138">
        <v>11047</v>
      </c>
      <c r="K19" s="138">
        <v>0</v>
      </c>
      <c r="L19" s="138">
        <v>0</v>
      </c>
      <c r="M19" s="138">
        <v>11047</v>
      </c>
      <c r="N19" s="104">
        <v>2.707515639162521E-5</v>
      </c>
      <c r="O19" s="104"/>
    </row>
    <row r="20" spans="2:15">
      <c r="B20" s="16" t="s">
        <v>323</v>
      </c>
      <c r="C20" s="16" t="s">
        <v>667</v>
      </c>
      <c r="D20" s="138">
        <v>0</v>
      </c>
      <c r="E20" s="138">
        <v>1000000</v>
      </c>
      <c r="F20" s="138">
        <v>0</v>
      </c>
      <c r="G20" s="138">
        <v>0</v>
      </c>
      <c r="H20" s="138">
        <v>0</v>
      </c>
      <c r="I20" s="138">
        <v>0</v>
      </c>
      <c r="J20" s="138">
        <v>20904</v>
      </c>
      <c r="K20" s="138">
        <v>0</v>
      </c>
      <c r="L20" s="138">
        <v>0</v>
      </c>
      <c r="M20" s="138">
        <v>20904</v>
      </c>
      <c r="N20" s="104">
        <v>5.1233734879200992E-5</v>
      </c>
      <c r="O20" s="104">
        <v>0.01</v>
      </c>
    </row>
    <row r="21" spans="2:15">
      <c r="B21" s="16" t="s">
        <v>598</v>
      </c>
      <c r="C21" s="16" t="s">
        <v>668</v>
      </c>
      <c r="D21" s="138">
        <v>0</v>
      </c>
      <c r="E21" s="138">
        <v>6022990</v>
      </c>
      <c r="F21" s="138">
        <v>0</v>
      </c>
      <c r="G21" s="138">
        <v>0</v>
      </c>
      <c r="H21" s="138">
        <v>0</v>
      </c>
      <c r="I21" s="138">
        <v>0</v>
      </c>
      <c r="J21" s="138">
        <v>60599</v>
      </c>
      <c r="K21" s="138">
        <v>0</v>
      </c>
      <c r="L21" s="138">
        <v>0</v>
      </c>
      <c r="M21" s="138">
        <v>60599</v>
      </c>
      <c r="N21" s="104">
        <v>1.4852244067856395E-4</v>
      </c>
      <c r="O21" s="104">
        <v>0</v>
      </c>
    </row>
    <row r="22" spans="2:15">
      <c r="B22" s="16" t="s">
        <v>325</v>
      </c>
      <c r="C22" s="16" t="s">
        <v>671</v>
      </c>
      <c r="D22" s="138">
        <v>0</v>
      </c>
      <c r="E22" s="138">
        <v>3874123</v>
      </c>
      <c r="F22" s="138">
        <v>0</v>
      </c>
      <c r="G22" s="138">
        <v>0</v>
      </c>
      <c r="H22" s="138">
        <v>0</v>
      </c>
      <c r="I22" s="138">
        <v>0</v>
      </c>
      <c r="J22" s="138">
        <v>113540</v>
      </c>
      <c r="K22" s="138">
        <v>0</v>
      </c>
      <c r="L22" s="138">
        <v>0</v>
      </c>
      <c r="M22" s="138">
        <v>113540</v>
      </c>
      <c r="N22" s="104">
        <v>2.7827584472753925E-4</v>
      </c>
      <c r="O22" s="104">
        <v>0</v>
      </c>
    </row>
    <row r="23" spans="2:15">
      <c r="B23" s="16" t="s">
        <v>326</v>
      </c>
      <c r="C23" s="16" t="s">
        <v>153</v>
      </c>
      <c r="D23" s="138">
        <v>2411012000</v>
      </c>
      <c r="E23" s="138">
        <v>26937425706</v>
      </c>
      <c r="F23" s="138">
        <v>0</v>
      </c>
      <c r="G23" s="138">
        <v>0</v>
      </c>
      <c r="H23" s="138">
        <v>0</v>
      </c>
      <c r="I23" s="138">
        <v>0</v>
      </c>
      <c r="J23" s="138">
        <v>372487886</v>
      </c>
      <c r="K23" s="138">
        <v>0</v>
      </c>
      <c r="L23" s="138">
        <v>0</v>
      </c>
      <c r="M23" s="138">
        <v>372487886</v>
      </c>
      <c r="N23" s="104">
        <v>0.99710172791138363</v>
      </c>
      <c r="O23" s="104">
        <v>2.5000000000000001E-2</v>
      </c>
    </row>
    <row r="24" spans="2:15">
      <c r="B24" s="16" t="s">
        <v>328</v>
      </c>
      <c r="C24" s="16" t="s">
        <v>673</v>
      </c>
      <c r="D24" s="138">
        <v>0</v>
      </c>
      <c r="E24" s="138">
        <v>866757</v>
      </c>
      <c r="F24" s="138">
        <v>0</v>
      </c>
      <c r="G24" s="138">
        <v>0</v>
      </c>
      <c r="H24" s="138">
        <v>0</v>
      </c>
      <c r="I24" s="138">
        <v>0</v>
      </c>
      <c r="J24" s="138">
        <v>60008</v>
      </c>
      <c r="K24" s="138">
        <v>0</v>
      </c>
      <c r="L24" s="138">
        <v>0</v>
      </c>
      <c r="M24" s="138">
        <v>60008</v>
      </c>
      <c r="N24" s="104">
        <v>1.4707395534974612E-4</v>
      </c>
      <c r="O24" s="104">
        <v>0</v>
      </c>
    </row>
    <row r="25" spans="2:15">
      <c r="B25" s="16" t="s">
        <v>329</v>
      </c>
      <c r="C25" s="16" t="s">
        <v>676</v>
      </c>
      <c r="D25" s="138">
        <v>0</v>
      </c>
      <c r="E25" s="138">
        <v>11846067</v>
      </c>
      <c r="F25" s="138">
        <v>0</v>
      </c>
      <c r="G25" s="138">
        <v>0</v>
      </c>
      <c r="H25" s="138">
        <v>0</v>
      </c>
      <c r="I25" s="138">
        <v>0</v>
      </c>
      <c r="J25" s="138">
        <v>49001</v>
      </c>
      <c r="K25" s="138">
        <v>0</v>
      </c>
      <c r="L25" s="138">
        <v>0</v>
      </c>
      <c r="M25" s="138">
        <v>49001</v>
      </c>
      <c r="N25" s="104">
        <v>1.2009683519018982E-4</v>
      </c>
      <c r="O25" s="104"/>
    </row>
    <row r="26" spans="2:15">
      <c r="B26" s="16" t="s">
        <v>330</v>
      </c>
      <c r="C26" s="16" t="s">
        <v>677</v>
      </c>
      <c r="D26" s="138">
        <v>0</v>
      </c>
      <c r="E26" s="138">
        <v>11030119</v>
      </c>
      <c r="F26" s="138">
        <v>0</v>
      </c>
      <c r="G26" s="138">
        <v>0</v>
      </c>
      <c r="H26" s="138">
        <v>0</v>
      </c>
      <c r="I26" s="138">
        <v>0</v>
      </c>
      <c r="J26" s="138">
        <v>356606</v>
      </c>
      <c r="K26" s="138">
        <v>0</v>
      </c>
      <c r="L26" s="138">
        <v>0</v>
      </c>
      <c r="M26" s="138">
        <v>356606</v>
      </c>
      <c r="N26" s="104">
        <v>8.7400771432894896E-4</v>
      </c>
      <c r="O26" s="104">
        <v>2.5000000000000001E-2</v>
      </c>
    </row>
    <row r="27" spans="2:15">
      <c r="B27" s="16" t="s">
        <v>334</v>
      </c>
      <c r="C27" s="16" t="s">
        <v>683</v>
      </c>
      <c r="D27" s="138">
        <v>0</v>
      </c>
      <c r="E27" s="138">
        <v>2556143</v>
      </c>
      <c r="F27" s="138">
        <v>0</v>
      </c>
      <c r="G27" s="138">
        <v>0</v>
      </c>
      <c r="H27" s="138">
        <v>0</v>
      </c>
      <c r="I27" s="138">
        <v>0</v>
      </c>
      <c r="J27" s="138">
        <v>53190</v>
      </c>
      <c r="K27" s="138">
        <v>0</v>
      </c>
      <c r="L27" s="138">
        <v>0</v>
      </c>
      <c r="M27" s="138">
        <v>53190</v>
      </c>
      <c r="N27" s="104">
        <v>1.3036367959360414E-4</v>
      </c>
      <c r="O27" s="104"/>
    </row>
    <row r="28" spans="2:15">
      <c r="N28" s="177"/>
    </row>
    <row r="29" spans="2:15">
      <c r="B29" s="272" t="s">
        <v>684</v>
      </c>
      <c r="N29" s="177"/>
      <c r="O29" s="177"/>
    </row>
    <row r="30" spans="2:15">
      <c r="N30" s="177"/>
    </row>
    <row r="31" spans="2:15">
      <c r="N31" s="177"/>
    </row>
    <row r="32" spans="2:15">
      <c r="N32" s="177"/>
    </row>
    <row r="33" spans="5:15">
      <c r="N33" s="177"/>
    </row>
    <row r="34" spans="5:15">
      <c r="N34" s="177"/>
      <c r="O34" s="177"/>
    </row>
    <row r="35" spans="5:15">
      <c r="N35" s="177"/>
    </row>
    <row r="36" spans="5:15">
      <c r="N36" s="177"/>
    </row>
    <row r="37" spans="5:15">
      <c r="N37" s="177"/>
    </row>
    <row r="38" spans="5:15">
      <c r="E38" s="166"/>
      <c r="N38" s="177"/>
    </row>
    <row r="39" spans="5:15">
      <c r="N39" s="177"/>
    </row>
    <row r="40" spans="5:15">
      <c r="N40" s="177"/>
      <c r="O40" s="177"/>
    </row>
    <row r="41" spans="5:15">
      <c r="N41" s="177"/>
    </row>
    <row r="42" spans="5:15">
      <c r="N42" s="177"/>
    </row>
    <row r="43" spans="5:15">
      <c r="N43" s="177"/>
    </row>
    <row r="44" spans="5:15">
      <c r="N44" s="177"/>
      <c r="O44" s="177"/>
    </row>
    <row r="45" spans="5:15">
      <c r="N45" s="177"/>
    </row>
    <row r="46" spans="5:15">
      <c r="N46" s="177"/>
    </row>
    <row r="47" spans="5:15">
      <c r="E47" s="166"/>
      <c r="N47" s="177"/>
      <c r="O47" s="177"/>
    </row>
    <row r="48" spans="5:15">
      <c r="N48" s="177"/>
    </row>
    <row r="49" spans="14:14">
      <c r="N49" s="177"/>
    </row>
    <row r="50" spans="14:14">
      <c r="N50" s="177"/>
    </row>
    <row r="51" spans="14:14">
      <c r="N51" s="177"/>
    </row>
    <row r="52" spans="14:14">
      <c r="N52" s="177"/>
    </row>
    <row r="53" spans="14:14">
      <c r="N53" s="177"/>
    </row>
    <row r="54" spans="14:14">
      <c r="N54" s="177"/>
    </row>
    <row r="55" spans="14:14">
      <c r="N55" s="177"/>
    </row>
    <row r="56" spans="14:14">
      <c r="N56" s="177"/>
    </row>
    <row r="57" spans="14:14">
      <c r="N57" s="177"/>
    </row>
    <row r="58" spans="14:14">
      <c r="N58" s="177"/>
    </row>
    <row r="59" spans="14:14">
      <c r="N59" s="177"/>
    </row>
    <row r="60" spans="14:14">
      <c r="N60" s="177"/>
    </row>
    <row r="61" spans="14:14">
      <c r="N61" s="177"/>
    </row>
    <row r="62" spans="14:14">
      <c r="N62" s="177"/>
    </row>
    <row r="63" spans="14:14">
      <c r="N63" s="177"/>
    </row>
    <row r="64" spans="14:14">
      <c r="N64" s="177"/>
    </row>
    <row r="65" spans="14:15">
      <c r="N65" s="177"/>
    </row>
    <row r="66" spans="14:15">
      <c r="N66" s="177"/>
    </row>
    <row r="67" spans="14:15">
      <c r="N67" s="177"/>
    </row>
    <row r="68" spans="14:15">
      <c r="N68" s="177"/>
      <c r="O68" s="177"/>
    </row>
    <row r="69" spans="14:15">
      <c r="N69" s="177"/>
    </row>
    <row r="70" spans="14:15">
      <c r="N70" s="177"/>
    </row>
    <row r="71" spans="14:15">
      <c r="N71" s="177"/>
    </row>
    <row r="72" spans="14:15">
      <c r="N72" s="177"/>
    </row>
    <row r="73" spans="14:15">
      <c r="N73" s="177"/>
    </row>
    <row r="74" spans="14:15">
      <c r="N74" s="177"/>
    </row>
    <row r="75" spans="14:15">
      <c r="N75" s="177"/>
    </row>
    <row r="76" spans="14:15">
      <c r="N76" s="177"/>
    </row>
    <row r="77" spans="14:15">
      <c r="N77" s="177"/>
    </row>
    <row r="78" spans="14:15">
      <c r="N78" s="177"/>
    </row>
    <row r="79" spans="14:15">
      <c r="N79" s="177"/>
      <c r="O79" s="177"/>
    </row>
    <row r="80" spans="14:15">
      <c r="N80" s="177"/>
    </row>
    <row r="81" spans="14:14">
      <c r="N81" s="177"/>
    </row>
    <row r="82" spans="14:14">
      <c r="N82" s="177"/>
    </row>
    <row r="83" spans="14:14">
      <c r="N83" s="177"/>
    </row>
    <row r="84" spans="14:14">
      <c r="N84" s="177"/>
    </row>
    <row r="85" spans="14:14">
      <c r="N85" s="177"/>
    </row>
    <row r="86" spans="14:14">
      <c r="N86" s="177"/>
    </row>
    <row r="87" spans="14:14">
      <c r="N87" s="177"/>
    </row>
    <row r="88" spans="14:14">
      <c r="N88" s="177"/>
    </row>
    <row r="89" spans="14:14">
      <c r="N89" s="177"/>
    </row>
    <row r="90" spans="14:14">
      <c r="N90" s="177"/>
    </row>
    <row r="91" spans="14:14">
      <c r="N91" s="177"/>
    </row>
    <row r="92" spans="14:14">
      <c r="N92" s="177"/>
    </row>
    <row r="93" spans="14:14">
      <c r="N93" s="177"/>
    </row>
    <row r="94" spans="14:14">
      <c r="N94" s="177"/>
    </row>
    <row r="95" spans="14:14">
      <c r="N95" s="177"/>
    </row>
    <row r="96" spans="14:14">
      <c r="N96" s="177"/>
    </row>
    <row r="97" spans="5:15">
      <c r="N97" s="177"/>
    </row>
    <row r="98" spans="5:15">
      <c r="N98" s="177"/>
    </row>
    <row r="99" spans="5:15">
      <c r="N99" s="177"/>
    </row>
    <row r="100" spans="5:15">
      <c r="N100" s="177"/>
    </row>
    <row r="101" spans="5:15">
      <c r="N101" s="177"/>
    </row>
    <row r="102" spans="5:15">
      <c r="N102" s="177"/>
    </row>
    <row r="103" spans="5:15">
      <c r="E103" s="166"/>
      <c r="N103" s="177"/>
      <c r="O103" s="177"/>
    </row>
    <row r="104" spans="5:15">
      <c r="N104" s="177"/>
    </row>
    <row r="105" spans="5:15">
      <c r="N105" s="177"/>
      <c r="O105" s="177"/>
    </row>
    <row r="106" spans="5:15">
      <c r="N106" s="177"/>
    </row>
    <row r="107" spans="5:15">
      <c r="N107" s="177"/>
    </row>
    <row r="108" spans="5:15">
      <c r="N108" s="177"/>
    </row>
    <row r="109" spans="5:15">
      <c r="N109" s="177"/>
    </row>
    <row r="110" spans="5:15">
      <c r="N110" s="177"/>
    </row>
    <row r="111" spans="5:15">
      <c r="N111" s="177"/>
    </row>
    <row r="112" spans="5:15">
      <c r="N112" s="177"/>
    </row>
    <row r="113" spans="14:15">
      <c r="N113" s="177"/>
    </row>
    <row r="114" spans="14:15">
      <c r="N114" s="177"/>
    </row>
    <row r="115" spans="14:15">
      <c r="N115" s="177"/>
    </row>
    <row r="116" spans="14:15">
      <c r="N116" s="177"/>
    </row>
    <row r="117" spans="14:15">
      <c r="N117" s="177"/>
    </row>
    <row r="118" spans="14:15">
      <c r="N118" s="177"/>
    </row>
    <row r="119" spans="14:15">
      <c r="N119" s="177"/>
    </row>
    <row r="120" spans="14:15">
      <c r="N120" s="177"/>
    </row>
    <row r="121" spans="14:15">
      <c r="N121" s="177"/>
    </row>
    <row r="122" spans="14:15">
      <c r="N122" s="177"/>
    </row>
    <row r="123" spans="14:15">
      <c r="N123" s="177"/>
      <c r="O123" s="177"/>
    </row>
    <row r="124" spans="14:15">
      <c r="N124" s="177"/>
    </row>
    <row r="125" spans="14:15">
      <c r="N125" s="177"/>
    </row>
    <row r="126" spans="14:15">
      <c r="N126" s="177"/>
    </row>
    <row r="127" spans="14:15">
      <c r="N127" s="177"/>
    </row>
    <row r="128" spans="14:15">
      <c r="N128" s="177"/>
    </row>
    <row r="129" spans="4:15">
      <c r="N129" s="177"/>
    </row>
    <row r="130" spans="4:15">
      <c r="N130" s="177"/>
      <c r="O130" s="177"/>
    </row>
    <row r="131" spans="4:15">
      <c r="N131" s="177"/>
    </row>
    <row r="132" spans="4:15">
      <c r="N132" s="177"/>
    </row>
    <row r="133" spans="4:15">
      <c r="N133" s="177"/>
    </row>
    <row r="134" spans="4:15">
      <c r="N134" s="177"/>
    </row>
    <row r="135" spans="4:15">
      <c r="N135" s="177"/>
    </row>
    <row r="136" spans="4:15">
      <c r="E136" s="166"/>
      <c r="N136" s="177"/>
    </row>
    <row r="137" spans="4:15">
      <c r="D137" s="166"/>
      <c r="E137" s="166"/>
      <c r="J137" s="166"/>
      <c r="N137" s="177"/>
      <c r="O137" s="177"/>
    </row>
    <row r="138" spans="4:15">
      <c r="N138" s="177"/>
    </row>
    <row r="139" spans="4:15">
      <c r="N139" s="177"/>
    </row>
    <row r="140" spans="4:15">
      <c r="N140" s="177"/>
    </row>
    <row r="141" spans="4:15">
      <c r="N141" s="177"/>
      <c r="O141" s="177"/>
    </row>
    <row r="142" spans="4:15">
      <c r="N142" s="177"/>
    </row>
    <row r="143" spans="4:15">
      <c r="N143" s="177"/>
    </row>
    <row r="144" spans="4:15">
      <c r="N144" s="177"/>
    </row>
    <row r="145" spans="14:15">
      <c r="N145" s="177"/>
    </row>
    <row r="146" spans="14:15">
      <c r="N146" s="177"/>
    </row>
    <row r="147" spans="14:15">
      <c r="N147" s="177"/>
      <c r="O147" s="177"/>
    </row>
    <row r="148" spans="14:15">
      <c r="N148" s="177"/>
    </row>
    <row r="149" spans="14:15">
      <c r="N149" s="177"/>
      <c r="O149" s="177"/>
    </row>
    <row r="150" spans="14:15">
      <c r="N150" s="177"/>
    </row>
    <row r="151" spans="14:15">
      <c r="N151" s="177"/>
    </row>
    <row r="152" spans="14:15">
      <c r="N152" s="177"/>
    </row>
    <row r="153" spans="14:15">
      <c r="N153" s="177"/>
    </row>
    <row r="154" spans="14:15">
      <c r="N154" s="177"/>
    </row>
    <row r="155" spans="14:15">
      <c r="N155" s="177"/>
    </row>
    <row r="156" spans="14:15">
      <c r="N156" s="177"/>
    </row>
    <row r="157" spans="14:15">
      <c r="N157" s="177"/>
    </row>
    <row r="158" spans="14:15">
      <c r="N158" s="177"/>
    </row>
    <row r="159" spans="14:15">
      <c r="N159" s="177"/>
      <c r="O159" s="177"/>
    </row>
    <row r="160" spans="14:15">
      <c r="N160" s="177"/>
    </row>
    <row r="161" spans="5:15">
      <c r="N161" s="177"/>
    </row>
    <row r="162" spans="5:15">
      <c r="N162" s="177"/>
    </row>
    <row r="163" spans="5:15">
      <c r="E163" s="166"/>
      <c r="N163" s="177"/>
    </row>
    <row r="164" spans="5:15">
      <c r="N164" s="177"/>
    </row>
    <row r="165" spans="5:15">
      <c r="N165" s="177"/>
    </row>
    <row r="166" spans="5:15">
      <c r="N166" s="177"/>
    </row>
    <row r="167" spans="5:15">
      <c r="E167" s="166"/>
      <c r="N167" s="177"/>
    </row>
    <row r="168" spans="5:15">
      <c r="N168" s="177"/>
    </row>
    <row r="169" spans="5:15">
      <c r="N169" s="177"/>
    </row>
    <row r="170" spans="5:15">
      <c r="N170" s="177"/>
      <c r="O170" s="177"/>
    </row>
    <row r="171" spans="5:15">
      <c r="N171" s="177"/>
    </row>
    <row r="172" spans="5:15">
      <c r="N172" s="177"/>
    </row>
    <row r="173" spans="5:15">
      <c r="N173" s="177"/>
    </row>
    <row r="174" spans="5:15">
      <c r="N174" s="177"/>
    </row>
    <row r="175" spans="5:15">
      <c r="N175" s="177"/>
    </row>
    <row r="176" spans="5:15">
      <c r="N176" s="177"/>
    </row>
    <row r="177" spans="14:15">
      <c r="N177" s="177"/>
    </row>
    <row r="178" spans="14:15">
      <c r="N178" s="177"/>
    </row>
    <row r="179" spans="14:15">
      <c r="N179" s="177"/>
    </row>
    <row r="180" spans="14:15">
      <c r="N180" s="177"/>
    </row>
    <row r="181" spans="14:15">
      <c r="N181" s="177"/>
    </row>
    <row r="182" spans="14:15">
      <c r="N182" s="177"/>
    </row>
    <row r="183" spans="14:15">
      <c r="N183" s="177"/>
    </row>
    <row r="184" spans="14:15">
      <c r="N184" s="177"/>
    </row>
    <row r="185" spans="14:15">
      <c r="N185" s="177"/>
    </row>
    <row r="186" spans="14:15">
      <c r="N186" s="177"/>
    </row>
    <row r="187" spans="14:15">
      <c r="N187" s="177"/>
    </row>
    <row r="188" spans="14:15">
      <c r="N188" s="177"/>
      <c r="O188" s="177"/>
    </row>
    <row r="189" spans="14:15">
      <c r="N189" s="177"/>
    </row>
    <row r="190" spans="14:15">
      <c r="N190" s="177"/>
    </row>
    <row r="191" spans="14:15">
      <c r="N191" s="177"/>
    </row>
    <row r="192" spans="14:15">
      <c r="N192" s="177"/>
    </row>
    <row r="193" spans="5:15">
      <c r="N193" s="177"/>
    </row>
    <row r="194" spans="5:15">
      <c r="N194" s="177"/>
    </row>
    <row r="195" spans="5:15">
      <c r="N195" s="177"/>
    </row>
    <row r="196" spans="5:15">
      <c r="N196" s="177"/>
    </row>
    <row r="197" spans="5:15">
      <c r="N197" s="177"/>
    </row>
    <row r="198" spans="5:15">
      <c r="N198" s="177"/>
    </row>
    <row r="199" spans="5:15">
      <c r="N199" s="177"/>
    </row>
    <row r="200" spans="5:15">
      <c r="N200" s="177"/>
    </row>
    <row r="201" spans="5:15">
      <c r="N201" s="177"/>
    </row>
    <row r="202" spans="5:15">
      <c r="N202" s="177"/>
    </row>
    <row r="203" spans="5:15">
      <c r="E203" s="166"/>
      <c r="N203" s="177"/>
      <c r="O203" s="177"/>
    </row>
    <row r="204" spans="5:15">
      <c r="N204" s="177"/>
    </row>
    <row r="205" spans="5:15">
      <c r="N205" s="177"/>
    </row>
    <row r="206" spans="5:15">
      <c r="N206" s="177"/>
    </row>
    <row r="207" spans="5:15">
      <c r="N207" s="177"/>
    </row>
    <row r="208" spans="5:15">
      <c r="N208" s="177"/>
    </row>
    <row r="209" spans="14:14">
      <c r="N209" s="177"/>
    </row>
    <row r="210" spans="14:14">
      <c r="N210" s="177"/>
    </row>
    <row r="211" spans="14:14">
      <c r="N211" s="177"/>
    </row>
    <row r="212" spans="14:14">
      <c r="N212" s="177"/>
    </row>
    <row r="213" spans="14:14">
      <c r="N213" s="177"/>
    </row>
    <row r="214" spans="14:14">
      <c r="N214" s="177"/>
    </row>
    <row r="215" spans="14:14">
      <c r="N215" s="177"/>
    </row>
    <row r="216" spans="14:14">
      <c r="N216" s="177"/>
    </row>
    <row r="217" spans="14:14">
      <c r="N217" s="177"/>
    </row>
    <row r="218" spans="14:14">
      <c r="N218" s="177"/>
    </row>
    <row r="219" spans="14:14">
      <c r="N219" s="177"/>
    </row>
    <row r="220" spans="14:14">
      <c r="N220" s="177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1.140625" style="73" bestFit="1" customWidth="1"/>
    <col min="3" max="5" width="17.5703125" style="73" customWidth="1"/>
    <col min="6" max="16384" width="11.42578125" style="73"/>
  </cols>
  <sheetData>
    <row r="1" spans="1:5" ht="6" customHeight="1"/>
    <row r="2" spans="1:5">
      <c r="A2" s="438" t="s">
        <v>28</v>
      </c>
      <c r="B2" s="438"/>
      <c r="C2" s="438"/>
      <c r="D2" s="438"/>
    </row>
    <row r="4" spans="1:5">
      <c r="B4" s="17" t="s">
        <v>29</v>
      </c>
    </row>
    <row r="5" spans="1:5">
      <c r="C5" s="195" t="s">
        <v>30</v>
      </c>
      <c r="D5" s="196" t="s">
        <v>31</v>
      </c>
      <c r="E5" s="197" t="s">
        <v>32</v>
      </c>
    </row>
    <row r="6" spans="1:5">
      <c r="B6" s="198" t="s">
        <v>33</v>
      </c>
      <c r="C6" s="219">
        <v>73380</v>
      </c>
      <c r="D6" s="220">
        <v>51362</v>
      </c>
      <c r="E6" s="221">
        <v>27147</v>
      </c>
    </row>
    <row r="7" spans="1:5">
      <c r="B7" s="199" t="s">
        <v>34</v>
      </c>
      <c r="C7" s="222">
        <v>1585</v>
      </c>
      <c r="D7" s="223">
        <v>695</v>
      </c>
      <c r="E7" s="224">
        <v>891</v>
      </c>
    </row>
    <row r="8" spans="1:5">
      <c r="B8" s="199" t="s">
        <v>35</v>
      </c>
      <c r="C8" s="222">
        <v>0</v>
      </c>
      <c r="D8" s="223">
        <v>0</v>
      </c>
      <c r="E8" s="224">
        <v>0</v>
      </c>
    </row>
    <row r="9" spans="1:5">
      <c r="B9" s="199" t="s">
        <v>36</v>
      </c>
      <c r="C9" s="222">
        <v>2587</v>
      </c>
      <c r="D9" s="223">
        <v>6523</v>
      </c>
      <c r="E9" s="224">
        <v>690</v>
      </c>
    </row>
    <row r="10" spans="1:5">
      <c r="B10" s="200" t="s">
        <v>37</v>
      </c>
      <c r="C10" s="225"/>
      <c r="D10" s="226"/>
      <c r="E10" s="227"/>
    </row>
    <row r="11" spans="1:5">
      <c r="B11" s="201" t="s">
        <v>38</v>
      </c>
      <c r="C11" s="228">
        <f>SUM(C6:C10)</f>
        <v>77552</v>
      </c>
      <c r="D11" s="229">
        <f>SUM(D6:D10)</f>
        <v>58580</v>
      </c>
      <c r="E11" s="230">
        <f>SUM(E6:E10)</f>
        <v>28728</v>
      </c>
    </row>
    <row r="14" spans="1:5">
      <c r="B14" s="276" t="s">
        <v>551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86" style="73" bestFit="1" customWidth="1"/>
    <col min="3" max="3" width="14.85546875" style="73" bestFit="1" customWidth="1"/>
    <col min="4" max="4" width="11.85546875" style="73" customWidth="1"/>
    <col min="5" max="5" width="14.85546875" style="73" bestFit="1" customWidth="1"/>
    <col min="6" max="6" width="11.85546875" style="73" customWidth="1"/>
    <col min="7" max="7" width="14.85546875" style="73" bestFit="1" customWidth="1"/>
    <col min="8" max="8" width="11.85546875" style="73" bestFit="1" customWidth="1"/>
    <col min="9" max="16384" width="11.42578125" style="73"/>
  </cols>
  <sheetData>
    <row r="1" spans="1:8" ht="6" customHeight="1"/>
    <row r="2" spans="1:8">
      <c r="A2" s="438" t="s">
        <v>28</v>
      </c>
      <c r="B2" s="438"/>
      <c r="C2" s="438"/>
      <c r="D2" s="438"/>
    </row>
    <row r="4" spans="1:8">
      <c r="B4" s="17" t="s">
        <v>40</v>
      </c>
    </row>
    <row r="5" spans="1:8">
      <c r="C5" s="450" t="s">
        <v>30</v>
      </c>
      <c r="D5" s="451"/>
      <c r="E5" s="452" t="s">
        <v>31</v>
      </c>
      <c r="F5" s="453"/>
      <c r="G5" s="450" t="s">
        <v>32</v>
      </c>
      <c r="H5" s="451"/>
    </row>
    <row r="6" spans="1:8">
      <c r="B6" s="188" t="s">
        <v>41</v>
      </c>
      <c r="C6" s="320" t="s">
        <v>616</v>
      </c>
      <c r="D6" s="321" t="s">
        <v>554</v>
      </c>
      <c r="E6" s="322" t="s">
        <v>616</v>
      </c>
      <c r="F6" s="323" t="s">
        <v>554</v>
      </c>
      <c r="G6" s="320" t="s">
        <v>616</v>
      </c>
      <c r="H6" s="321" t="s">
        <v>554</v>
      </c>
    </row>
    <row r="7" spans="1:8" ht="30">
      <c r="B7" s="189" t="s">
        <v>42</v>
      </c>
      <c r="C7" s="278">
        <v>73380</v>
      </c>
      <c r="D7" s="278">
        <v>69934</v>
      </c>
      <c r="E7" s="265">
        <v>51362</v>
      </c>
      <c r="F7" s="265">
        <v>49574</v>
      </c>
      <c r="G7" s="264">
        <v>27147</v>
      </c>
      <c r="H7" s="264">
        <v>24929</v>
      </c>
    </row>
    <row r="8" spans="1:8">
      <c r="B8" s="190" t="s">
        <v>41</v>
      </c>
      <c r="C8" s="279">
        <f t="shared" ref="C8:H8" si="0">+C7</f>
        <v>73380</v>
      </c>
      <c r="D8" s="266">
        <f t="shared" si="0"/>
        <v>69934</v>
      </c>
      <c r="E8" s="267">
        <f t="shared" si="0"/>
        <v>51362</v>
      </c>
      <c r="F8" s="267">
        <f t="shared" si="0"/>
        <v>49574</v>
      </c>
      <c r="G8" s="268">
        <f t="shared" si="0"/>
        <v>27147</v>
      </c>
      <c r="H8" s="268">
        <f t="shared" si="0"/>
        <v>24929</v>
      </c>
    </row>
    <row r="9" spans="1:8">
      <c r="B9" s="188" t="s">
        <v>43</v>
      </c>
      <c r="C9" s="278"/>
      <c r="D9" s="269"/>
      <c r="E9" s="270"/>
      <c r="F9" s="270"/>
      <c r="G9" s="269"/>
      <c r="H9" s="269"/>
    </row>
    <row r="10" spans="1:8">
      <c r="B10" s="191" t="s">
        <v>44</v>
      </c>
      <c r="C10" s="280">
        <v>913</v>
      </c>
      <c r="D10" s="280">
        <v>984</v>
      </c>
      <c r="E10" s="265">
        <v>450</v>
      </c>
      <c r="F10" s="265">
        <v>525</v>
      </c>
      <c r="G10" s="264">
        <v>464</v>
      </c>
      <c r="H10" s="264">
        <v>460</v>
      </c>
    </row>
    <row r="11" spans="1:8">
      <c r="B11" s="191" t="s">
        <v>45</v>
      </c>
      <c r="C11" s="280">
        <v>672</v>
      </c>
      <c r="D11" s="280">
        <v>539</v>
      </c>
      <c r="E11" s="265">
        <v>245</v>
      </c>
      <c r="F11" s="265">
        <v>223</v>
      </c>
      <c r="G11" s="264">
        <v>427</v>
      </c>
      <c r="H11" s="264">
        <v>317</v>
      </c>
    </row>
    <row r="12" spans="1:8">
      <c r="B12" s="192" t="s">
        <v>46</v>
      </c>
      <c r="C12" s="279">
        <f t="shared" ref="C12:D12" si="1">SUM(C10:C11)</f>
        <v>1585</v>
      </c>
      <c r="D12" s="279">
        <f t="shared" si="1"/>
        <v>1523</v>
      </c>
      <c r="E12" s="267">
        <f t="shared" ref="E12:F12" si="2">SUM(E10:E11)</f>
        <v>695</v>
      </c>
      <c r="F12" s="267">
        <f t="shared" si="2"/>
        <v>748</v>
      </c>
      <c r="G12" s="268">
        <f t="shared" ref="G12:H12" si="3">SUM(G10:G11)</f>
        <v>891</v>
      </c>
      <c r="H12" s="268">
        <f t="shared" si="3"/>
        <v>777</v>
      </c>
    </row>
    <row r="13" spans="1:8">
      <c r="B13" s="188" t="s">
        <v>47</v>
      </c>
      <c r="C13" s="278"/>
      <c r="D13" s="269"/>
      <c r="E13" s="270"/>
      <c r="F13" s="270"/>
      <c r="G13" s="269"/>
      <c r="H13" s="269"/>
    </row>
    <row r="14" spans="1:8">
      <c r="B14" s="192" t="s">
        <v>48</v>
      </c>
      <c r="C14" s="279">
        <v>0</v>
      </c>
      <c r="D14" s="266">
        <v>0</v>
      </c>
      <c r="E14" s="267">
        <v>0</v>
      </c>
      <c r="F14" s="267">
        <v>0</v>
      </c>
      <c r="G14" s="268">
        <v>0</v>
      </c>
      <c r="H14" s="268">
        <v>0</v>
      </c>
    </row>
    <row r="15" spans="1:8">
      <c r="B15" s="188" t="s">
        <v>49</v>
      </c>
      <c r="C15" s="278"/>
      <c r="D15" s="269"/>
      <c r="E15" s="270"/>
      <c r="F15" s="270"/>
      <c r="G15" s="269"/>
      <c r="H15" s="269"/>
    </row>
    <row r="16" spans="1:8">
      <c r="B16" s="191" t="s">
        <v>50</v>
      </c>
      <c r="C16" s="280">
        <v>2587</v>
      </c>
      <c r="D16" s="280">
        <f>517+2384</f>
        <v>2901</v>
      </c>
      <c r="E16" s="265">
        <v>6523</v>
      </c>
      <c r="F16" s="265">
        <f>1278+1775+22384</f>
        <v>25437</v>
      </c>
      <c r="G16" s="264">
        <v>690</v>
      </c>
      <c r="H16" s="264">
        <v>609</v>
      </c>
    </row>
    <row r="17" spans="2:8">
      <c r="B17" s="191" t="s">
        <v>51</v>
      </c>
      <c r="C17" s="280"/>
      <c r="D17" s="264"/>
      <c r="E17" s="265"/>
      <c r="F17" s="265"/>
      <c r="G17" s="264"/>
      <c r="H17" s="264"/>
    </row>
    <row r="18" spans="2:8">
      <c r="B18" s="192" t="s">
        <v>52</v>
      </c>
      <c r="C18" s="279">
        <f t="shared" ref="C18:H18" si="4">+C16</f>
        <v>2587</v>
      </c>
      <c r="D18" s="266">
        <f t="shared" si="4"/>
        <v>2901</v>
      </c>
      <c r="E18" s="267">
        <f t="shared" si="4"/>
        <v>6523</v>
      </c>
      <c r="F18" s="267">
        <f t="shared" si="4"/>
        <v>25437</v>
      </c>
      <c r="G18" s="268">
        <f t="shared" si="4"/>
        <v>690</v>
      </c>
      <c r="H18" s="268">
        <f t="shared" si="4"/>
        <v>609</v>
      </c>
    </row>
    <row r="19" spans="2:8">
      <c r="B19" s="188" t="s">
        <v>53</v>
      </c>
      <c r="C19" s="278"/>
      <c r="D19" s="269"/>
      <c r="E19" s="270"/>
      <c r="F19" s="270"/>
      <c r="G19" s="269"/>
      <c r="H19" s="269"/>
    </row>
    <row r="20" spans="2:8">
      <c r="B20" s="193" t="s">
        <v>54</v>
      </c>
      <c r="C20" s="280">
        <f t="shared" ref="C20:H20" si="5">+C8+C12+C14+C18</f>
        <v>77552</v>
      </c>
      <c r="D20" s="264">
        <f t="shared" si="5"/>
        <v>74358</v>
      </c>
      <c r="E20" s="265">
        <f t="shared" si="5"/>
        <v>58580</v>
      </c>
      <c r="F20" s="265">
        <f t="shared" si="5"/>
        <v>75759</v>
      </c>
      <c r="G20" s="264">
        <f t="shared" si="5"/>
        <v>28728</v>
      </c>
      <c r="H20" s="264">
        <f t="shared" si="5"/>
        <v>26315</v>
      </c>
    </row>
    <row r="21" spans="2:8">
      <c r="B21" s="192" t="s">
        <v>6</v>
      </c>
      <c r="C21" s="281">
        <v>6203</v>
      </c>
      <c r="D21" s="281">
        <v>6040</v>
      </c>
      <c r="E21" s="271">
        <v>6006</v>
      </c>
      <c r="F21" s="271">
        <v>5849</v>
      </c>
      <c r="G21" s="268">
        <v>2005</v>
      </c>
      <c r="H21" s="268">
        <v>1567</v>
      </c>
    </row>
    <row r="22" spans="2:8">
      <c r="B22" s="188" t="s">
        <v>40</v>
      </c>
      <c r="C22" s="283"/>
      <c r="D22" s="242"/>
      <c r="E22" s="243"/>
      <c r="F22" s="243"/>
      <c r="G22" s="242"/>
      <c r="H22" s="242"/>
    </row>
    <row r="23" spans="2:8">
      <c r="B23" s="194" t="s">
        <v>55</v>
      </c>
      <c r="C23" s="282">
        <f t="shared" ref="C23:H23" si="6">+C21/C20</f>
        <v>7.9985042294202599E-2</v>
      </c>
      <c r="D23" s="244">
        <f t="shared" si="6"/>
        <v>8.1228650582317971E-2</v>
      </c>
      <c r="E23" s="245">
        <f t="shared" si="6"/>
        <v>0.10252645954250597</v>
      </c>
      <c r="F23" s="245">
        <f t="shared" si="6"/>
        <v>7.7205348539447452E-2</v>
      </c>
      <c r="G23" s="244">
        <f t="shared" si="6"/>
        <v>6.9792536897800059E-2</v>
      </c>
      <c r="H23" s="244">
        <f t="shared" si="6"/>
        <v>5.9547786433593007E-2</v>
      </c>
    </row>
    <row r="26" spans="2:8">
      <c r="B26" s="276" t="s">
        <v>551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ColWidth="11.42578125" defaultRowHeight="15" customHeight="1"/>
  <cols>
    <col min="1" max="1" width="3" style="171" customWidth="1"/>
    <col min="2" max="2" width="18" style="171" customWidth="1"/>
    <col min="3" max="3" width="49.140625" style="171" customWidth="1"/>
    <col min="4" max="4" width="20.140625" style="171" customWidth="1"/>
    <col min="5" max="5" width="25.85546875" style="171" customWidth="1"/>
    <col min="6" max="16384" width="11.42578125" style="171"/>
  </cols>
  <sheetData>
    <row r="1" spans="1:5" ht="6" customHeight="1"/>
    <row r="2" spans="1:5" ht="15" customHeight="1">
      <c r="A2" s="438" t="s">
        <v>28</v>
      </c>
      <c r="B2" s="438"/>
      <c r="C2" s="438"/>
      <c r="D2" s="438"/>
    </row>
    <row r="4" spans="1:5" ht="6" customHeight="1"/>
    <row r="5" spans="1:5" ht="15" customHeight="1">
      <c r="B5" s="468" t="s">
        <v>57</v>
      </c>
      <c r="C5" s="468"/>
    </row>
    <row r="6" spans="1:5" ht="15" customHeight="1">
      <c r="B6" s="172"/>
      <c r="C6" s="173"/>
      <c r="D6" s="18" t="s">
        <v>58</v>
      </c>
      <c r="E6" s="19" t="s">
        <v>59</v>
      </c>
    </row>
    <row r="7" spans="1:5" ht="15" customHeight="1">
      <c r="B7" s="20" t="s">
        <v>60</v>
      </c>
      <c r="C7" s="21"/>
      <c r="D7" s="21"/>
      <c r="E7" s="22"/>
    </row>
    <row r="8" spans="1:5" ht="15" customHeight="1">
      <c r="B8" s="469" t="s">
        <v>61</v>
      </c>
      <c r="C8" s="470"/>
      <c r="D8" s="252"/>
      <c r="E8" s="437">
        <v>7854</v>
      </c>
    </row>
    <row r="9" spans="1:5" ht="15" customHeight="1">
      <c r="B9" s="20" t="s">
        <v>62</v>
      </c>
      <c r="C9" s="21"/>
      <c r="D9" s="23"/>
      <c r="E9" s="24"/>
    </row>
    <row r="10" spans="1:5" ht="15" customHeight="1">
      <c r="B10" s="454" t="s">
        <v>63</v>
      </c>
      <c r="C10" s="455"/>
      <c r="D10" s="428">
        <v>23244</v>
      </c>
      <c r="E10" s="429">
        <v>1358</v>
      </c>
    </row>
    <row r="11" spans="1:5" ht="15" customHeight="1">
      <c r="B11" s="460" t="s">
        <v>64</v>
      </c>
      <c r="C11" s="461"/>
      <c r="D11" s="430">
        <v>19619</v>
      </c>
      <c r="E11" s="431">
        <v>981</v>
      </c>
    </row>
    <row r="12" spans="1:5" ht="15" customHeight="1">
      <c r="B12" s="460" t="s">
        <v>65</v>
      </c>
      <c r="C12" s="461"/>
      <c r="D12" s="430">
        <v>3625</v>
      </c>
      <c r="E12" s="431">
        <v>377</v>
      </c>
    </row>
    <row r="13" spans="1:5" ht="15" customHeight="1">
      <c r="B13" s="456" t="s">
        <v>66</v>
      </c>
      <c r="C13" s="457"/>
      <c r="D13" s="430">
        <v>6110</v>
      </c>
      <c r="E13" s="431">
        <v>3013</v>
      </c>
    </row>
    <row r="14" spans="1:5" ht="15" customHeight="1">
      <c r="B14" s="460" t="s">
        <v>67</v>
      </c>
      <c r="C14" s="461"/>
      <c r="D14" s="430">
        <v>0</v>
      </c>
      <c r="E14" s="431">
        <v>0</v>
      </c>
    </row>
    <row r="15" spans="1:5" ht="15" customHeight="1">
      <c r="B15" s="460" t="s">
        <v>68</v>
      </c>
      <c r="C15" s="461"/>
      <c r="D15" s="430">
        <v>6110</v>
      </c>
      <c r="E15" s="431">
        <v>3013</v>
      </c>
    </row>
    <row r="16" spans="1:5" ht="15" customHeight="1">
      <c r="B16" s="460" t="s">
        <v>69</v>
      </c>
      <c r="C16" s="461"/>
      <c r="D16" s="430">
        <v>0</v>
      </c>
      <c r="E16" s="431">
        <v>0</v>
      </c>
    </row>
    <row r="17" spans="2:5" ht="15" customHeight="1">
      <c r="B17" s="456" t="s">
        <v>70</v>
      </c>
      <c r="C17" s="457"/>
      <c r="D17" s="253"/>
      <c r="E17" s="431"/>
    </row>
    <row r="18" spans="2:5" ht="15" customHeight="1">
      <c r="B18" s="456" t="s">
        <v>71</v>
      </c>
      <c r="C18" s="457"/>
      <c r="D18" s="430">
        <v>5325</v>
      </c>
      <c r="E18" s="431">
        <v>493</v>
      </c>
    </row>
    <row r="19" spans="2:5" ht="15" customHeight="1">
      <c r="B19" s="460" t="s">
        <v>72</v>
      </c>
      <c r="C19" s="461"/>
      <c r="D19" s="430">
        <v>223</v>
      </c>
      <c r="E19" s="431">
        <v>223</v>
      </c>
    </row>
    <row r="20" spans="2:5" ht="15" customHeight="1">
      <c r="B20" s="460" t="s">
        <v>73</v>
      </c>
      <c r="C20" s="461"/>
      <c r="D20" s="430">
        <v>5102</v>
      </c>
      <c r="E20" s="431">
        <v>270</v>
      </c>
    </row>
    <row r="21" spans="2:5" ht="15" customHeight="1">
      <c r="B21" s="462" t="s">
        <v>74</v>
      </c>
      <c r="C21" s="463"/>
      <c r="D21" s="430">
        <v>284</v>
      </c>
      <c r="E21" s="431">
        <v>284</v>
      </c>
    </row>
    <row r="22" spans="2:5" ht="15" customHeight="1">
      <c r="B22" s="462" t="s">
        <v>75</v>
      </c>
      <c r="C22" s="463"/>
      <c r="D22" s="430">
        <v>1522</v>
      </c>
      <c r="E22" s="431">
        <v>185</v>
      </c>
    </row>
    <row r="23" spans="2:5" ht="15" customHeight="1">
      <c r="B23" s="464" t="s">
        <v>76</v>
      </c>
      <c r="C23" s="465"/>
      <c r="D23" s="254"/>
      <c r="E23" s="432">
        <v>5334</v>
      </c>
    </row>
    <row r="24" spans="2:5" ht="15" customHeight="1">
      <c r="B24" s="20" t="s">
        <v>77</v>
      </c>
      <c r="C24" s="21"/>
      <c r="D24" s="23"/>
      <c r="E24" s="24"/>
    </row>
    <row r="25" spans="2:5" ht="15" customHeight="1">
      <c r="B25" s="466" t="s">
        <v>78</v>
      </c>
      <c r="C25" s="467"/>
      <c r="D25" s="430">
        <v>1478</v>
      </c>
      <c r="E25" s="431">
        <v>574</v>
      </c>
    </row>
    <row r="26" spans="2:5" ht="15" customHeight="1">
      <c r="B26" s="464" t="s">
        <v>79</v>
      </c>
      <c r="C26" s="465"/>
      <c r="D26" s="433">
        <v>1478</v>
      </c>
      <c r="E26" s="432">
        <v>574</v>
      </c>
    </row>
    <row r="27" spans="2:5" ht="15" customHeight="1">
      <c r="B27" s="255"/>
      <c r="C27" s="255"/>
      <c r="D27" s="434"/>
      <c r="E27" s="435" t="s">
        <v>80</v>
      </c>
    </row>
    <row r="28" spans="2:5" ht="15" customHeight="1">
      <c r="B28" s="454" t="s">
        <v>81</v>
      </c>
      <c r="C28" s="455"/>
      <c r="D28" s="256"/>
      <c r="E28" s="429">
        <v>7854</v>
      </c>
    </row>
    <row r="29" spans="2:5" ht="15" customHeight="1">
      <c r="B29" s="456" t="s">
        <v>82</v>
      </c>
      <c r="C29" s="457"/>
      <c r="D29" s="257"/>
      <c r="E29" s="431">
        <v>4759</v>
      </c>
    </row>
    <row r="30" spans="2:5" ht="15" customHeight="1">
      <c r="B30" s="458" t="s">
        <v>83</v>
      </c>
      <c r="C30" s="459"/>
      <c r="D30" s="258"/>
      <c r="E30" s="436">
        <v>1.6501269294289285</v>
      </c>
    </row>
    <row r="33" spans="2:2" ht="15" customHeight="1">
      <c r="B33" s="275" t="s">
        <v>551</v>
      </c>
    </row>
  </sheetData>
  <mergeCells count="22">
    <mergeCell ref="B13:C13"/>
    <mergeCell ref="B5:C5"/>
    <mergeCell ref="B8:C8"/>
    <mergeCell ref="B10:C10"/>
    <mergeCell ref="B11:C11"/>
    <mergeCell ref="B12:C12"/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ColWidth="11.42578125" defaultRowHeight="15"/>
  <cols>
    <col min="1" max="1" width="3" style="171" customWidth="1"/>
    <col min="2" max="2" width="3.5703125" style="171" customWidth="1"/>
    <col min="3" max="3" width="38" style="171" bestFit="1" customWidth="1"/>
    <col min="4" max="4" width="20.7109375" style="171" customWidth="1"/>
    <col min="5" max="5" width="22.28515625" style="171" customWidth="1"/>
    <col min="6" max="16384" width="11.42578125" style="171"/>
  </cols>
  <sheetData>
    <row r="1" spans="1:5" ht="6" customHeight="1"/>
    <row r="2" spans="1:5">
      <c r="A2" s="438" t="s">
        <v>28</v>
      </c>
      <c r="B2" s="438"/>
      <c r="C2" s="438"/>
      <c r="D2" s="438"/>
    </row>
    <row r="4" spans="1:5">
      <c r="B4" s="25" t="s">
        <v>85</v>
      </c>
      <c r="C4" s="25"/>
      <c r="D4" s="259"/>
      <c r="E4" s="259"/>
    </row>
    <row r="5" spans="1:5">
      <c r="B5" s="26"/>
      <c r="C5" s="27"/>
      <c r="D5" s="28" t="s">
        <v>86</v>
      </c>
      <c r="E5" s="29" t="s">
        <v>59</v>
      </c>
    </row>
    <row r="6" spans="1:5">
      <c r="B6" s="30" t="s">
        <v>87</v>
      </c>
      <c r="C6" s="31"/>
      <c r="D6" s="31"/>
      <c r="E6" s="32"/>
    </row>
    <row r="7" spans="1:5">
      <c r="B7" s="33">
        <v>1</v>
      </c>
      <c r="C7" s="34" t="s">
        <v>88</v>
      </c>
      <c r="D7" s="260">
        <v>6916</v>
      </c>
      <c r="E7" s="260">
        <v>6916</v>
      </c>
    </row>
    <row r="8" spans="1:5">
      <c r="B8" s="33">
        <v>2</v>
      </c>
      <c r="C8" s="34" t="s">
        <v>589</v>
      </c>
      <c r="D8" s="260">
        <v>27181</v>
      </c>
      <c r="E8" s="260">
        <v>25581</v>
      </c>
    </row>
    <row r="9" spans="1:5">
      <c r="B9" s="33">
        <v>3</v>
      </c>
      <c r="C9" s="34" t="s">
        <v>89</v>
      </c>
      <c r="D9" s="260">
        <v>6902</v>
      </c>
      <c r="E9" s="260">
        <v>3451</v>
      </c>
    </row>
    <row r="10" spans="1:5">
      <c r="B10" s="33">
        <v>4</v>
      </c>
      <c r="C10" s="34" t="s">
        <v>90</v>
      </c>
      <c r="D10" s="260">
        <v>3349</v>
      </c>
      <c r="E10" s="260">
        <v>503577005</v>
      </c>
    </row>
    <row r="11" spans="1:5">
      <c r="B11" s="33">
        <v>5</v>
      </c>
      <c r="C11" s="34" t="s">
        <v>91</v>
      </c>
      <c r="D11" s="261"/>
      <c r="E11" s="260">
        <v>25835</v>
      </c>
    </row>
    <row r="12" spans="1:5">
      <c r="B12" s="33">
        <v>6</v>
      </c>
      <c r="C12" s="35" t="s">
        <v>92</v>
      </c>
      <c r="D12" s="260">
        <v>0</v>
      </c>
      <c r="E12" s="260">
        <v>0</v>
      </c>
    </row>
    <row r="13" spans="1:5">
      <c r="B13" s="36">
        <v>7</v>
      </c>
      <c r="C13" s="37" t="s">
        <v>93</v>
      </c>
      <c r="D13" s="261"/>
      <c r="E13" s="260">
        <v>62287</v>
      </c>
    </row>
    <row r="14" spans="1:5">
      <c r="B14" s="38" t="s">
        <v>94</v>
      </c>
      <c r="C14" s="39"/>
      <c r="D14" s="39"/>
      <c r="E14" s="40"/>
    </row>
    <row r="15" spans="1:5">
      <c r="B15" s="33">
        <v>8</v>
      </c>
      <c r="C15" s="34" t="s">
        <v>95</v>
      </c>
      <c r="D15" s="260">
        <v>7977</v>
      </c>
      <c r="E15" s="260">
        <v>1073</v>
      </c>
    </row>
    <row r="16" spans="1:5">
      <c r="B16" s="33">
        <v>9</v>
      </c>
      <c r="C16" s="34" t="s">
        <v>96</v>
      </c>
      <c r="D16" s="260">
        <v>65421</v>
      </c>
      <c r="E16" s="260">
        <v>52259</v>
      </c>
    </row>
    <row r="17" spans="2:5">
      <c r="B17" s="41">
        <v>10</v>
      </c>
      <c r="C17" s="42" t="s">
        <v>97</v>
      </c>
      <c r="D17" s="260">
        <v>43771</v>
      </c>
      <c r="E17" s="260">
        <v>35960</v>
      </c>
    </row>
    <row r="18" spans="2:5">
      <c r="B18" s="33">
        <v>11</v>
      </c>
      <c r="C18" s="35" t="s">
        <v>98</v>
      </c>
      <c r="D18" s="260">
        <v>20756</v>
      </c>
      <c r="E18" s="260">
        <v>16162</v>
      </c>
    </row>
    <row r="19" spans="2:5">
      <c r="B19" s="33">
        <v>12</v>
      </c>
      <c r="C19" s="35" t="s">
        <v>99</v>
      </c>
      <c r="D19" s="260">
        <v>893</v>
      </c>
      <c r="E19" s="260">
        <v>138</v>
      </c>
    </row>
    <row r="20" spans="2:5">
      <c r="B20" s="33">
        <v>13</v>
      </c>
      <c r="C20" s="34" t="s">
        <v>100</v>
      </c>
      <c r="D20" s="261"/>
      <c r="E20" s="260">
        <v>1596</v>
      </c>
    </row>
    <row r="21" spans="2:5">
      <c r="B21" s="33">
        <v>14</v>
      </c>
      <c r="C21" s="35" t="s">
        <v>101</v>
      </c>
      <c r="D21" s="260">
        <v>963</v>
      </c>
      <c r="E21" s="260">
        <v>963</v>
      </c>
    </row>
    <row r="22" spans="2:5">
      <c r="B22" s="36">
        <v>15</v>
      </c>
      <c r="C22" s="37" t="s">
        <v>102</v>
      </c>
      <c r="D22" s="261"/>
      <c r="E22" s="260">
        <v>54928</v>
      </c>
    </row>
    <row r="23" spans="2:5">
      <c r="B23" s="43">
        <v>16</v>
      </c>
      <c r="C23" s="44" t="s">
        <v>103</v>
      </c>
      <c r="D23" s="262"/>
      <c r="E23" s="263">
        <v>1.1339727187076118</v>
      </c>
    </row>
    <row r="26" spans="2:5">
      <c r="B26" s="275" t="s">
        <v>551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5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44.5703125" style="114" bestFit="1" customWidth="1"/>
    <col min="3" max="3" width="10.140625" style="114" bestFit="1" customWidth="1"/>
    <col min="4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12" t="s">
        <v>346</v>
      </c>
    </row>
    <row r="5" spans="1:4">
      <c r="C5" s="105"/>
    </row>
    <row r="6" spans="1:4">
      <c r="B6" s="151" t="s">
        <v>340</v>
      </c>
      <c r="C6" s="167">
        <v>23062</v>
      </c>
    </row>
    <row r="7" spans="1:4">
      <c r="B7" s="142" t="s">
        <v>341</v>
      </c>
      <c r="C7" s="168">
        <v>0</v>
      </c>
    </row>
    <row r="8" spans="1:4">
      <c r="B8" s="142" t="s">
        <v>342</v>
      </c>
      <c r="C8" s="169">
        <v>0</v>
      </c>
    </row>
    <row r="9" spans="1:4">
      <c r="B9" s="142" t="s">
        <v>343</v>
      </c>
      <c r="C9" s="169">
        <v>0</v>
      </c>
    </row>
    <row r="10" spans="1:4">
      <c r="B10" s="142" t="s">
        <v>344</v>
      </c>
      <c r="C10" s="169">
        <v>827</v>
      </c>
    </row>
    <row r="11" spans="1:4">
      <c r="B11" s="106" t="s">
        <v>345</v>
      </c>
      <c r="C11" s="134">
        <f>SUM(C6:C10)</f>
        <v>23889</v>
      </c>
    </row>
    <row r="12" spans="1:4">
      <c r="B12" s="141" t="s">
        <v>262</v>
      </c>
      <c r="C12" s="170">
        <v>23062</v>
      </c>
    </row>
    <row r="15" spans="1:4">
      <c r="B15" s="272" t="s">
        <v>551</v>
      </c>
    </row>
  </sheetData>
  <mergeCells count="1">
    <mergeCell ref="A2:D2"/>
  </mergeCells>
  <hyperlinks>
    <hyperlink ref="A2:D2" location="Innholdsfortegnelse!A1" display="Innholdsfortegnelse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29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50" style="114" customWidth="1"/>
    <col min="3" max="6" width="12.7109375" style="114" customWidth="1"/>
    <col min="7" max="16384" width="11.42578125" style="114"/>
  </cols>
  <sheetData>
    <row r="1" spans="1:7" ht="6" customHeight="1"/>
    <row r="2" spans="1:7">
      <c r="A2" s="438" t="s">
        <v>28</v>
      </c>
      <c r="B2" s="438"/>
      <c r="C2" s="438"/>
      <c r="D2" s="438"/>
    </row>
    <row r="4" spans="1:7">
      <c r="B4" s="107"/>
      <c r="C4" s="183"/>
    </row>
    <row r="5" spans="1:7" ht="27.75" customHeight="1">
      <c r="B5" s="335" t="s">
        <v>555</v>
      </c>
      <c r="C5" s="472" t="s">
        <v>30</v>
      </c>
      <c r="D5" s="472"/>
      <c r="E5" s="153"/>
      <c r="F5" s="153"/>
      <c r="G5" s="153"/>
    </row>
    <row r="6" spans="1:7" ht="19.5" customHeight="1">
      <c r="B6" s="336" t="s">
        <v>348</v>
      </c>
      <c r="C6" s="337">
        <v>2019</v>
      </c>
      <c r="D6" s="338">
        <v>2018</v>
      </c>
      <c r="E6" s="471"/>
      <c r="F6" s="471"/>
      <c r="G6" s="153"/>
    </row>
    <row r="7" spans="1:7">
      <c r="B7" s="328" t="s">
        <v>349</v>
      </c>
      <c r="C7" s="342">
        <v>568</v>
      </c>
      <c r="D7" s="331">
        <v>542</v>
      </c>
      <c r="E7" s="327"/>
      <c r="F7" s="327"/>
      <c r="G7" s="153"/>
    </row>
    <row r="8" spans="1:7">
      <c r="B8" s="328" t="s">
        <v>350</v>
      </c>
      <c r="C8" s="342">
        <v>3502</v>
      </c>
      <c r="D8" s="331">
        <v>3206</v>
      </c>
      <c r="E8" s="326"/>
      <c r="F8" s="326"/>
      <c r="G8" s="153"/>
    </row>
    <row r="9" spans="1:7">
      <c r="B9" s="328" t="s">
        <v>351</v>
      </c>
      <c r="C9" s="342">
        <v>2346</v>
      </c>
      <c r="D9" s="331">
        <v>2369</v>
      </c>
      <c r="E9" s="326"/>
      <c r="F9" s="326"/>
      <c r="G9" s="153"/>
    </row>
    <row r="10" spans="1:7">
      <c r="B10" s="328" t="s">
        <v>352</v>
      </c>
      <c r="C10" s="342">
        <v>915</v>
      </c>
      <c r="D10" s="331">
        <v>698</v>
      </c>
      <c r="E10" s="326"/>
      <c r="F10" s="326"/>
      <c r="G10" s="153"/>
    </row>
    <row r="11" spans="1:7">
      <c r="B11" s="328" t="s">
        <v>353</v>
      </c>
      <c r="C11" s="342">
        <v>621</v>
      </c>
      <c r="D11" s="331">
        <v>676</v>
      </c>
      <c r="E11" s="326"/>
      <c r="F11" s="326"/>
      <c r="G11" s="153"/>
    </row>
    <row r="12" spans="1:7">
      <c r="B12" s="328" t="s">
        <v>354</v>
      </c>
      <c r="C12" s="343">
        <v>1042</v>
      </c>
      <c r="D12" s="331">
        <v>1005</v>
      </c>
      <c r="E12" s="326"/>
      <c r="F12" s="326"/>
      <c r="G12" s="153"/>
    </row>
    <row r="13" spans="1:7">
      <c r="B13" s="328" t="s">
        <v>355</v>
      </c>
      <c r="C13" s="344">
        <v>7692</v>
      </c>
      <c r="D13" s="332">
        <v>6733</v>
      </c>
      <c r="E13" s="326"/>
      <c r="F13" s="326"/>
      <c r="G13" s="153"/>
    </row>
    <row r="14" spans="1:7">
      <c r="B14" s="328" t="s">
        <v>356</v>
      </c>
      <c r="C14" s="344">
        <v>1186</v>
      </c>
      <c r="D14" s="332">
        <v>1272</v>
      </c>
      <c r="E14" s="326"/>
      <c r="F14" s="326"/>
      <c r="G14" s="153"/>
    </row>
    <row r="15" spans="1:7">
      <c r="B15" s="328" t="s">
        <v>357</v>
      </c>
      <c r="C15" s="344">
        <v>2307</v>
      </c>
      <c r="D15" s="332">
        <v>1867</v>
      </c>
      <c r="E15" s="326"/>
      <c r="F15" s="326"/>
      <c r="G15" s="153"/>
    </row>
    <row r="16" spans="1:7">
      <c r="B16" s="328" t="s">
        <v>358</v>
      </c>
      <c r="C16" s="345">
        <v>0</v>
      </c>
      <c r="D16" s="332">
        <v>0</v>
      </c>
      <c r="E16" s="326"/>
      <c r="F16" s="326"/>
      <c r="G16" s="153"/>
    </row>
    <row r="17" spans="2:7">
      <c r="B17" s="328" t="s">
        <v>359</v>
      </c>
      <c r="C17" s="345">
        <v>262</v>
      </c>
      <c r="D17" s="332">
        <v>248</v>
      </c>
      <c r="E17" s="326"/>
      <c r="F17" s="326"/>
      <c r="G17" s="153"/>
    </row>
    <row r="18" spans="2:7">
      <c r="B18" s="348" t="s">
        <v>360</v>
      </c>
      <c r="C18" s="347">
        <f>SUM(C7:C17)</f>
        <v>20441</v>
      </c>
      <c r="D18" s="346">
        <f>SUM(D7:D17)</f>
        <v>18616</v>
      </c>
      <c r="E18" s="326"/>
      <c r="F18" s="326"/>
      <c r="G18" s="153"/>
    </row>
    <row r="19" spans="2:7">
      <c r="B19" s="328" t="s">
        <v>361</v>
      </c>
      <c r="C19" s="345">
        <v>43815</v>
      </c>
      <c r="D19" s="332">
        <v>41917</v>
      </c>
      <c r="E19" s="326"/>
      <c r="F19" s="326"/>
      <c r="G19" s="153"/>
    </row>
    <row r="20" spans="2:7">
      <c r="B20" s="328" t="s">
        <v>362</v>
      </c>
      <c r="C20" s="344">
        <v>32</v>
      </c>
      <c r="D20" s="332">
        <v>56</v>
      </c>
      <c r="E20" s="326"/>
      <c r="F20" s="326"/>
      <c r="G20" s="153"/>
    </row>
    <row r="21" spans="2:7">
      <c r="B21" s="339" t="s">
        <v>556</v>
      </c>
      <c r="C21" s="330">
        <f>SUM(C18:C20)</f>
        <v>64288</v>
      </c>
      <c r="D21" s="334">
        <f>SUM(D18:D20)</f>
        <v>60589</v>
      </c>
      <c r="E21" s="326"/>
      <c r="F21" s="326"/>
      <c r="G21" s="153"/>
    </row>
    <row r="22" spans="2:7">
      <c r="B22" s="328" t="s">
        <v>557</v>
      </c>
      <c r="C22" s="345">
        <v>-35</v>
      </c>
      <c r="D22" s="341">
        <v>-25</v>
      </c>
      <c r="E22" s="326"/>
      <c r="F22" s="326"/>
      <c r="G22" s="153"/>
    </row>
    <row r="23" spans="2:7">
      <c r="B23" s="328" t="s">
        <v>558</v>
      </c>
      <c r="C23" s="345">
        <v>-94</v>
      </c>
      <c r="D23" s="341">
        <v>-60</v>
      </c>
      <c r="E23" s="326"/>
      <c r="F23" s="326"/>
      <c r="G23" s="153"/>
    </row>
    <row r="24" spans="2:7">
      <c r="B24" s="328" t="s">
        <v>559</v>
      </c>
      <c r="C24" s="345">
        <v>-130</v>
      </c>
      <c r="D24" s="341">
        <v>-158</v>
      </c>
      <c r="E24" s="326"/>
      <c r="F24" s="326"/>
      <c r="G24" s="153"/>
    </row>
    <row r="25" spans="2:7">
      <c r="B25" s="339" t="s">
        <v>560</v>
      </c>
      <c r="C25" s="330">
        <f>SUM(C21:C24)</f>
        <v>64029</v>
      </c>
      <c r="D25" s="334">
        <f>SUM(D21:D24)</f>
        <v>60346</v>
      </c>
      <c r="E25" s="326"/>
      <c r="F25" s="326"/>
      <c r="G25" s="153"/>
    </row>
    <row r="26" spans="2:7">
      <c r="B26" s="328" t="s">
        <v>561</v>
      </c>
      <c r="C26" s="345">
        <v>59832</v>
      </c>
      <c r="D26" s="332">
        <v>56535</v>
      </c>
      <c r="E26" s="326"/>
      <c r="F26" s="326"/>
      <c r="G26" s="153"/>
    </row>
    <row r="27" spans="2:7">
      <c r="B27" s="340" t="s">
        <v>562</v>
      </c>
      <c r="C27" s="329">
        <v>4197</v>
      </c>
      <c r="D27" s="333">
        <v>3811</v>
      </c>
    </row>
    <row r="29" spans="2:7">
      <c r="B29" s="272" t="s">
        <v>551</v>
      </c>
    </row>
  </sheetData>
  <mergeCells count="3">
    <mergeCell ref="E6:F6"/>
    <mergeCell ref="A2:D2"/>
    <mergeCell ref="C5:D5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42.28515625" style="114" bestFit="1" customWidth="1"/>
    <col min="3" max="7" width="14.5703125" style="114" customWidth="1"/>
    <col min="8" max="16384" width="11.42578125" style="114"/>
  </cols>
  <sheetData>
    <row r="1" spans="1:7" ht="6" customHeight="1"/>
    <row r="2" spans="1:7">
      <c r="A2" s="438" t="s">
        <v>28</v>
      </c>
      <c r="B2" s="438"/>
      <c r="C2" s="438"/>
      <c r="D2" s="438"/>
      <c r="E2" s="438"/>
      <c r="F2" s="438"/>
      <c r="G2" s="438"/>
    </row>
    <row r="4" spans="1:7">
      <c r="B4" s="12" t="s">
        <v>3</v>
      </c>
      <c r="C4" s="405"/>
      <c r="D4" s="405"/>
      <c r="E4" s="12"/>
      <c r="F4" s="12"/>
    </row>
    <row r="6" spans="1:7">
      <c r="C6" s="315">
        <v>43830</v>
      </c>
      <c r="D6" s="315">
        <v>43738</v>
      </c>
      <c r="E6" s="315">
        <v>43646</v>
      </c>
      <c r="F6" s="315">
        <v>43555</v>
      </c>
      <c r="G6" s="315">
        <v>43465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38">
        <v>5603</v>
      </c>
      <c r="D8" s="138">
        <v>5291</v>
      </c>
      <c r="E8" s="138">
        <v>5254</v>
      </c>
      <c r="F8" s="138">
        <v>5447</v>
      </c>
      <c r="G8" s="138">
        <v>5495</v>
      </c>
    </row>
    <row r="9" spans="1:7">
      <c r="B9" s="16" t="s">
        <v>6</v>
      </c>
      <c r="C9" s="138">
        <v>6202</v>
      </c>
      <c r="D9" s="138">
        <v>5890</v>
      </c>
      <c r="E9" s="138">
        <v>5996</v>
      </c>
      <c r="F9" s="138">
        <v>5943</v>
      </c>
      <c r="G9" s="138">
        <v>6041</v>
      </c>
    </row>
    <row r="10" spans="1:7">
      <c r="B10" s="16" t="s">
        <v>7</v>
      </c>
      <c r="C10" s="138">
        <v>6906</v>
      </c>
      <c r="D10" s="138">
        <v>6593</v>
      </c>
      <c r="E10" s="138">
        <v>6699</v>
      </c>
      <c r="F10" s="138">
        <v>6646</v>
      </c>
      <c r="G10" s="138">
        <v>6743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33">
        <v>32144</v>
      </c>
      <c r="D12" s="133">
        <v>36089</v>
      </c>
      <c r="E12" s="133">
        <v>35999</v>
      </c>
      <c r="F12" s="133">
        <v>34667</v>
      </c>
      <c r="G12" s="133">
        <v>34390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0.17399999999999999</v>
      </c>
      <c r="D14" s="15">
        <v>0.154</v>
      </c>
      <c r="E14" s="15">
        <v>0.151</v>
      </c>
      <c r="F14" s="15">
        <v>0.159</v>
      </c>
      <c r="G14" s="15">
        <v>0.16</v>
      </c>
    </row>
    <row r="15" spans="1:7">
      <c r="B15" s="16" t="s">
        <v>10</v>
      </c>
      <c r="C15" s="15">
        <v>0.193</v>
      </c>
      <c r="D15" s="15">
        <v>0.17</v>
      </c>
      <c r="E15" s="15">
        <v>0.17199999999999999</v>
      </c>
      <c r="F15" s="15">
        <v>0.17299999999999999</v>
      </c>
      <c r="G15" s="15">
        <v>0.17599999999999999</v>
      </c>
    </row>
    <row r="16" spans="1:7">
      <c r="B16" s="16" t="s">
        <v>9</v>
      </c>
      <c r="C16" s="15">
        <v>0.215</v>
      </c>
      <c r="D16" s="15">
        <v>0.19</v>
      </c>
      <c r="E16" s="15">
        <v>0.191</v>
      </c>
      <c r="F16" s="15">
        <v>0.19400000000000001</v>
      </c>
      <c r="G16" s="15">
        <v>0.19600000000000001</v>
      </c>
    </row>
    <row r="17" spans="2:9">
      <c r="B17" s="14" t="s">
        <v>11</v>
      </c>
      <c r="C17" s="14"/>
      <c r="D17" s="14"/>
      <c r="E17" s="14"/>
      <c r="F17" s="14"/>
      <c r="G17" s="14"/>
      <c r="I17" s="218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2.5000000000000001E-2</v>
      </c>
      <c r="D19" s="15">
        <v>0.02</v>
      </c>
      <c r="E19" s="15">
        <v>0.02</v>
      </c>
      <c r="F19" s="15">
        <v>0.02</v>
      </c>
      <c r="G19" s="15">
        <v>0.02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0.08</v>
      </c>
      <c r="D21" s="15">
        <v>7.4999999999999997E-2</v>
      </c>
      <c r="E21" s="15">
        <v>7.4999999999999997E-2</v>
      </c>
      <c r="F21" s="15">
        <v>7.4999999999999997E-2</v>
      </c>
      <c r="G21" s="15">
        <v>7.4999999999999997E-2</v>
      </c>
    </row>
    <row r="22" spans="2:9">
      <c r="B22" s="16" t="s">
        <v>16</v>
      </c>
      <c r="C22" s="217">
        <v>4.9000000000000002E-2</v>
      </c>
      <c r="D22" s="217">
        <v>2.7E-2</v>
      </c>
      <c r="E22" s="217">
        <v>2.5999999999999999E-2</v>
      </c>
      <c r="F22" s="217">
        <v>3.6999999999999998E-2</v>
      </c>
      <c r="G22" s="217">
        <v>0.04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38">
        <v>77552</v>
      </c>
      <c r="D24" s="138">
        <v>76786</v>
      </c>
      <c r="E24" s="138">
        <v>78472</v>
      </c>
      <c r="F24" s="138">
        <v>74477</v>
      </c>
      <c r="G24" s="138">
        <v>74359</v>
      </c>
    </row>
    <row r="25" spans="2:9">
      <c r="B25" s="16" t="s">
        <v>17</v>
      </c>
      <c r="C25" s="217">
        <v>0.08</v>
      </c>
      <c r="D25" s="217">
        <v>0.08</v>
      </c>
      <c r="E25" s="217">
        <v>7.9000000000000001E-2</v>
      </c>
      <c r="F25" s="217">
        <v>8.1000000000000003E-2</v>
      </c>
      <c r="G25" s="217">
        <v>8.1000000000000003E-2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38">
        <v>7854</v>
      </c>
      <c r="D27" s="138">
        <v>6053</v>
      </c>
      <c r="E27" s="138">
        <v>8735</v>
      </c>
      <c r="F27" s="138">
        <v>6825</v>
      </c>
      <c r="G27" s="138">
        <v>7065</v>
      </c>
    </row>
    <row r="28" spans="2:9">
      <c r="B28" s="16" t="s">
        <v>21</v>
      </c>
      <c r="C28" s="138">
        <v>4759</v>
      </c>
      <c r="D28" s="138">
        <v>4862</v>
      </c>
      <c r="E28" s="138">
        <v>5597</v>
      </c>
      <c r="F28" s="138">
        <v>5461</v>
      </c>
      <c r="G28" s="138">
        <v>4477</v>
      </c>
    </row>
    <row r="29" spans="2:9">
      <c r="B29" s="16" t="s">
        <v>22</v>
      </c>
      <c r="C29" s="216">
        <v>1.65</v>
      </c>
      <c r="D29" s="216">
        <v>1.25</v>
      </c>
      <c r="E29" s="216">
        <v>1.56</v>
      </c>
      <c r="F29" s="216">
        <v>1.25</v>
      </c>
      <c r="G29" s="216">
        <v>1.58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38">
        <v>62287</v>
      </c>
      <c r="D31" s="138">
        <v>57778</v>
      </c>
      <c r="E31" s="138">
        <v>61830</v>
      </c>
      <c r="F31" s="138">
        <v>56471</v>
      </c>
      <c r="G31" s="138">
        <v>57715</v>
      </c>
    </row>
    <row r="32" spans="2:9">
      <c r="B32" s="16" t="s">
        <v>25</v>
      </c>
      <c r="C32" s="138">
        <v>54928</v>
      </c>
      <c r="D32" s="138">
        <v>55137</v>
      </c>
      <c r="E32" s="138">
        <v>55135</v>
      </c>
      <c r="F32" s="138">
        <v>53187</v>
      </c>
      <c r="G32" s="138">
        <v>52883</v>
      </c>
    </row>
    <row r="33" spans="2:7">
      <c r="B33" s="16" t="s">
        <v>26</v>
      </c>
      <c r="C33" s="216">
        <v>1.1299999999999999</v>
      </c>
      <c r="D33" s="216">
        <v>1.05</v>
      </c>
      <c r="E33" s="216">
        <v>1.1200000000000001</v>
      </c>
      <c r="F33" s="216">
        <v>1.06</v>
      </c>
      <c r="G33" s="216">
        <v>1.0900000000000001</v>
      </c>
    </row>
    <row r="35" spans="2:7">
      <c r="B35" s="272" t="s">
        <v>551</v>
      </c>
      <c r="C35" s="272"/>
      <c r="D35" s="272"/>
      <c r="E35" s="272"/>
    </row>
    <row r="52" spans="6:6">
      <c r="F52" s="272"/>
    </row>
  </sheetData>
  <mergeCells count="1">
    <mergeCell ref="A2:G2"/>
  </mergeCells>
  <hyperlinks>
    <hyperlink ref="A2:G2" location="Innholdsfortegnelse!A1" display="Innholdsfortegnelse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19.5703125" style="114" customWidth="1"/>
    <col min="3" max="10" width="9.7109375" style="114" customWidth="1"/>
    <col min="11" max="16384" width="11.42578125" style="114"/>
  </cols>
  <sheetData>
    <row r="1" spans="1:10" ht="6" customHeight="1"/>
    <row r="2" spans="1:10">
      <c r="A2" s="438" t="s">
        <v>28</v>
      </c>
      <c r="B2" s="438"/>
      <c r="C2" s="438"/>
      <c r="D2" s="438"/>
    </row>
    <row r="4" spans="1:10" s="142" customFormat="1" ht="21" customHeight="1">
      <c r="B4" s="111"/>
      <c r="C4" s="111"/>
      <c r="D4" s="111"/>
      <c r="E4" s="141"/>
      <c r="F4" s="141"/>
      <c r="G4" s="141"/>
      <c r="H4" s="141"/>
      <c r="I4" s="141"/>
      <c r="J4" s="141"/>
    </row>
    <row r="5" spans="1:10" ht="22.5" customHeight="1">
      <c r="B5" s="360"/>
      <c r="C5" s="472" t="s">
        <v>364</v>
      </c>
      <c r="D5" s="472"/>
      <c r="E5" s="473" t="s">
        <v>365</v>
      </c>
      <c r="F5" s="473"/>
      <c r="G5" s="473" t="s">
        <v>359</v>
      </c>
      <c r="H5" s="473"/>
      <c r="I5" s="473" t="s">
        <v>366</v>
      </c>
      <c r="J5" s="473"/>
    </row>
    <row r="6" spans="1:10" ht="18.75" customHeight="1">
      <c r="B6" s="360" t="s">
        <v>243</v>
      </c>
      <c r="C6" s="361">
        <v>2019</v>
      </c>
      <c r="D6" s="362">
        <v>2018</v>
      </c>
      <c r="E6" s="361">
        <v>2019</v>
      </c>
      <c r="F6" s="362">
        <v>2018</v>
      </c>
      <c r="G6" s="361">
        <v>2019</v>
      </c>
      <c r="H6" s="362">
        <v>2018</v>
      </c>
      <c r="I6" s="361">
        <v>2019</v>
      </c>
      <c r="J6" s="362">
        <v>2018</v>
      </c>
    </row>
    <row r="7" spans="1:10">
      <c r="B7" s="350" t="s">
        <v>347</v>
      </c>
      <c r="C7" s="354">
        <v>50984</v>
      </c>
      <c r="D7" s="357">
        <v>49851</v>
      </c>
      <c r="E7" s="354">
        <v>12935</v>
      </c>
      <c r="F7" s="357">
        <v>10410</v>
      </c>
      <c r="G7" s="354">
        <v>369</v>
      </c>
      <c r="H7" s="357">
        <v>328</v>
      </c>
      <c r="I7" s="354">
        <v>64288</v>
      </c>
      <c r="J7" s="351">
        <v>60589</v>
      </c>
    </row>
    <row r="8" spans="1:10">
      <c r="B8" s="350" t="s">
        <v>367</v>
      </c>
      <c r="C8" s="355">
        <v>79.3</v>
      </c>
      <c r="D8" s="358">
        <v>82.3</v>
      </c>
      <c r="E8" s="355">
        <v>20.100000000000001</v>
      </c>
      <c r="F8" s="358">
        <v>17.2</v>
      </c>
      <c r="G8" s="355">
        <v>0.6</v>
      </c>
      <c r="H8" s="358">
        <v>0.5</v>
      </c>
      <c r="I8" s="355">
        <v>100</v>
      </c>
      <c r="J8" s="352">
        <v>100</v>
      </c>
    </row>
    <row r="9" spans="1:10" ht="15" customHeight="1">
      <c r="B9" s="350" t="s">
        <v>563</v>
      </c>
      <c r="C9" s="354">
        <v>28809</v>
      </c>
      <c r="D9" s="357">
        <v>27254</v>
      </c>
      <c r="E9" s="354">
        <v>7474</v>
      </c>
      <c r="F9" s="357">
        <v>6681</v>
      </c>
      <c r="G9" s="354">
        <v>520</v>
      </c>
      <c r="H9" s="357">
        <v>479</v>
      </c>
      <c r="I9" s="354">
        <v>36803</v>
      </c>
      <c r="J9" s="351">
        <v>34414</v>
      </c>
    </row>
    <row r="10" spans="1:10">
      <c r="B10" s="349" t="s">
        <v>367</v>
      </c>
      <c r="C10" s="356">
        <v>78.3</v>
      </c>
      <c r="D10" s="359">
        <v>79.2</v>
      </c>
      <c r="E10" s="356">
        <v>20.3</v>
      </c>
      <c r="F10" s="359">
        <v>19.399999999999999</v>
      </c>
      <c r="G10" s="356">
        <v>1.4</v>
      </c>
      <c r="H10" s="359">
        <v>1.4</v>
      </c>
      <c r="I10" s="356">
        <v>100</v>
      </c>
      <c r="J10" s="353">
        <v>100</v>
      </c>
    </row>
    <row r="11" spans="1:10" ht="18.75" customHeight="1">
      <c r="B11" s="142"/>
      <c r="C11" s="113"/>
      <c r="D11" s="113"/>
    </row>
    <row r="13" spans="1:10">
      <c r="B13" s="272" t="s">
        <v>551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2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28.140625" style="114" bestFit="1" customWidth="1"/>
    <col min="3" max="3" width="24.42578125" style="114" bestFit="1" customWidth="1"/>
    <col min="4" max="4" width="28.7109375" style="114" bestFit="1" customWidth="1"/>
    <col min="5" max="5" width="14.5703125" style="114" bestFit="1" customWidth="1"/>
    <col min="6" max="16384" width="11.42578125" style="114"/>
  </cols>
  <sheetData>
    <row r="1" spans="1:7" ht="6" customHeight="1"/>
    <row r="2" spans="1:7">
      <c r="A2" s="438" t="s">
        <v>28</v>
      </c>
      <c r="B2" s="438"/>
      <c r="C2" s="438"/>
      <c r="D2" s="438"/>
    </row>
    <row r="4" spans="1:7">
      <c r="B4" s="12" t="s">
        <v>105</v>
      </c>
    </row>
    <row r="5" spans="1:7">
      <c r="C5" s="13" t="s">
        <v>106</v>
      </c>
      <c r="D5" s="13" t="s">
        <v>107</v>
      </c>
      <c r="E5" s="13" t="s">
        <v>108</v>
      </c>
      <c r="F5" s="45" t="s">
        <v>109</v>
      </c>
    </row>
    <row r="6" spans="1:7">
      <c r="B6" s="143" t="s">
        <v>110</v>
      </c>
      <c r="C6" s="143">
        <v>381</v>
      </c>
      <c r="D6" s="162">
        <v>62379</v>
      </c>
      <c r="E6" s="143">
        <v>231</v>
      </c>
      <c r="F6" s="162">
        <f>+C6+D6-E6</f>
        <v>62529</v>
      </c>
      <c r="G6" s="166"/>
    </row>
    <row r="7" spans="1:7">
      <c r="B7" s="161" t="s">
        <v>111</v>
      </c>
      <c r="C7" s="161">
        <v>0</v>
      </c>
      <c r="D7" s="286">
        <v>6897</v>
      </c>
      <c r="E7" s="161">
        <v>0</v>
      </c>
      <c r="F7" s="163">
        <f>+C7+D7-E7</f>
        <v>6897</v>
      </c>
    </row>
    <row r="8" spans="1:7">
      <c r="B8" s="164" t="s">
        <v>112</v>
      </c>
      <c r="C8" s="164">
        <v>637</v>
      </c>
      <c r="D8" s="285">
        <v>6788</v>
      </c>
      <c r="E8" s="164">
        <v>99</v>
      </c>
      <c r="F8" s="165">
        <f>+C8+D8-E8</f>
        <v>7326</v>
      </c>
    </row>
    <row r="9" spans="1:7">
      <c r="B9" s="13" t="s">
        <v>113</v>
      </c>
      <c r="C9" s="284">
        <f>SUM(C6:C8)</f>
        <v>1018</v>
      </c>
      <c r="D9" s="284">
        <f>SUM(D6:D8)</f>
        <v>76064</v>
      </c>
      <c r="E9" s="284">
        <f>SUM(E6:E8)</f>
        <v>330</v>
      </c>
      <c r="F9" s="284">
        <f>SUM(F6:F8)</f>
        <v>76752</v>
      </c>
    </row>
    <row r="12" spans="1:7">
      <c r="B12" s="272" t="s">
        <v>551</v>
      </c>
    </row>
  </sheetData>
  <mergeCells count="1">
    <mergeCell ref="A2:D2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55.42578125" style="114" bestFit="1" customWidth="1"/>
    <col min="3" max="3" width="14.7109375" style="114" bestFit="1" customWidth="1"/>
    <col min="4" max="16384" width="11.42578125" style="114"/>
  </cols>
  <sheetData>
    <row r="1" spans="1:3" ht="6" customHeight="1"/>
    <row r="2" spans="1:3">
      <c r="A2" s="438" t="s">
        <v>28</v>
      </c>
      <c r="B2" s="438"/>
      <c r="C2" s="438"/>
    </row>
    <row r="4" spans="1:3">
      <c r="B4" s="12" t="s">
        <v>115</v>
      </c>
    </row>
    <row r="5" spans="1:3">
      <c r="C5" s="46" t="s">
        <v>54</v>
      </c>
    </row>
    <row r="6" spans="1:3">
      <c r="B6" s="47" t="s">
        <v>608</v>
      </c>
      <c r="C6" s="13">
        <v>174</v>
      </c>
    </row>
    <row r="7" spans="1:3">
      <c r="B7" s="160" t="s">
        <v>116</v>
      </c>
      <c r="C7" s="161">
        <v>288</v>
      </c>
    </row>
    <row r="8" spans="1:3">
      <c r="B8" s="160" t="s">
        <v>117</v>
      </c>
      <c r="C8" s="161">
        <v>-22</v>
      </c>
    </row>
    <row r="9" spans="1:3">
      <c r="B9" s="160" t="s">
        <v>118</v>
      </c>
      <c r="C9" s="161">
        <v>-21</v>
      </c>
    </row>
    <row r="10" spans="1:3">
      <c r="B10" s="160" t="s">
        <v>119</v>
      </c>
      <c r="C10" s="161">
        <v>-52</v>
      </c>
    </row>
    <row r="11" spans="1:3">
      <c r="B11" s="47" t="s">
        <v>632</v>
      </c>
      <c r="C11" s="13">
        <v>367</v>
      </c>
    </row>
    <row r="14" spans="1:3">
      <c r="B14" s="272" t="s">
        <v>551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140625" defaultRowHeight="15"/>
  <cols>
    <col min="1" max="1" width="3" style="154" customWidth="1"/>
    <col min="2" max="2" width="35.85546875" style="154" bestFit="1" customWidth="1"/>
    <col min="3" max="4" width="15.140625" style="154" bestFit="1" customWidth="1"/>
    <col min="5" max="5" width="15.5703125" style="154" bestFit="1" customWidth="1"/>
    <col min="6" max="6" width="7.42578125" style="154" bestFit="1" customWidth="1"/>
    <col min="7" max="7" width="15.140625" style="154" bestFit="1" customWidth="1"/>
    <col min="8" max="8" width="8" style="154" bestFit="1" customWidth="1"/>
    <col min="9" max="9" width="12.5703125" style="154" bestFit="1" customWidth="1"/>
    <col min="10" max="10" width="9.140625" style="154" bestFit="1" customWidth="1"/>
    <col min="11" max="11" width="15.140625" style="154" bestFit="1" customWidth="1"/>
    <col min="12" max="12" width="12.140625" style="154" bestFit="1" customWidth="1"/>
    <col min="13" max="13" width="12.5703125" style="154" bestFit="1" customWidth="1"/>
    <col min="14" max="16384" width="9.140625" style="154"/>
  </cols>
  <sheetData>
    <row r="1" spans="1:13" ht="6" customHeight="1"/>
    <row r="2" spans="1:13">
      <c r="A2" s="438" t="s">
        <v>28</v>
      </c>
      <c r="B2" s="438"/>
      <c r="C2" s="438"/>
      <c r="D2" s="438"/>
    </row>
    <row r="4" spans="1:13">
      <c r="B4" s="48" t="s">
        <v>121</v>
      </c>
    </row>
    <row r="5" spans="1:13" ht="30.75" customHeight="1">
      <c r="B5" s="49" t="s">
        <v>122</v>
      </c>
      <c r="C5" s="50" t="s">
        <v>123</v>
      </c>
      <c r="D5" s="51" t="s">
        <v>124</v>
      </c>
      <c r="E5" s="51" t="s">
        <v>125</v>
      </c>
      <c r="F5" s="51" t="s">
        <v>126</v>
      </c>
      <c r="G5" s="51" t="s">
        <v>127</v>
      </c>
      <c r="H5" s="51" t="s">
        <v>128</v>
      </c>
      <c r="I5" s="51" t="s">
        <v>129</v>
      </c>
      <c r="J5" s="51" t="s">
        <v>130</v>
      </c>
      <c r="K5" s="51" t="s">
        <v>8</v>
      </c>
      <c r="L5" s="51" t="s">
        <v>131</v>
      </c>
      <c r="M5" s="51" t="s">
        <v>132</v>
      </c>
    </row>
    <row r="6" spans="1:13" ht="15" customHeight="1">
      <c r="B6" s="289" t="s">
        <v>133</v>
      </c>
      <c r="C6" s="308"/>
      <c r="D6" s="296"/>
      <c r="E6" s="296"/>
      <c r="F6" s="296"/>
      <c r="G6" s="296"/>
      <c r="H6" s="296"/>
      <c r="I6" s="296"/>
      <c r="J6" s="296"/>
      <c r="K6" s="296"/>
      <c r="L6" s="296"/>
      <c r="M6" s="290"/>
    </row>
    <row r="7" spans="1:13" ht="15" customHeight="1">
      <c r="B7" s="52"/>
      <c r="C7" s="157" t="s">
        <v>141</v>
      </c>
      <c r="D7" s="295">
        <v>0</v>
      </c>
      <c r="E7" s="286">
        <v>0</v>
      </c>
      <c r="F7" s="300"/>
      <c r="G7" s="286">
        <v>0</v>
      </c>
      <c r="H7" s="309"/>
      <c r="I7" s="286">
        <v>0</v>
      </c>
      <c r="J7" s="309"/>
      <c r="K7" s="286">
        <v>0</v>
      </c>
      <c r="L7" s="309"/>
      <c r="M7" s="286">
        <v>0</v>
      </c>
    </row>
    <row r="8" spans="1:13">
      <c r="B8" s="52"/>
      <c r="C8" s="157" t="s">
        <v>134</v>
      </c>
      <c r="D8" s="295">
        <v>7124</v>
      </c>
      <c r="E8" s="286">
        <v>1763</v>
      </c>
      <c r="F8" s="412">
        <v>0.99518914667612068</v>
      </c>
      <c r="G8" s="286">
        <v>8878</v>
      </c>
      <c r="H8" s="302">
        <v>2.0377227730538332E-3</v>
      </c>
      <c r="I8" s="286">
        <v>7163</v>
      </c>
      <c r="J8" s="307">
        <v>0.19617281042655271</v>
      </c>
      <c r="K8" s="286">
        <v>751</v>
      </c>
      <c r="L8" s="309">
        <v>8.4631023327301769E-2</v>
      </c>
      <c r="M8" s="298">
        <v>4</v>
      </c>
    </row>
    <row r="9" spans="1:13">
      <c r="B9" s="52"/>
      <c r="C9" s="157" t="s">
        <v>601</v>
      </c>
      <c r="D9" s="295">
        <v>27131</v>
      </c>
      <c r="E9" s="286">
        <v>1032</v>
      </c>
      <c r="F9" s="412">
        <v>0.98996654843335241</v>
      </c>
      <c r="G9" s="286">
        <v>28152</v>
      </c>
      <c r="H9" s="302">
        <v>3.3103531292505589E-3</v>
      </c>
      <c r="I9" s="286">
        <v>12414</v>
      </c>
      <c r="J9" s="307">
        <v>0.19615554555264506</v>
      </c>
      <c r="K9" s="286">
        <v>3404</v>
      </c>
      <c r="L9" s="309">
        <v>0.12089587607617026</v>
      </c>
      <c r="M9" s="298">
        <v>18</v>
      </c>
    </row>
    <row r="10" spans="1:13">
      <c r="B10" s="52"/>
      <c r="C10" s="157" t="s">
        <v>602</v>
      </c>
      <c r="D10" s="295">
        <v>3899</v>
      </c>
      <c r="E10" s="286">
        <v>49</v>
      </c>
      <c r="F10" s="412">
        <v>0.95568674468653514</v>
      </c>
      <c r="G10" s="286">
        <v>3946</v>
      </c>
      <c r="H10" s="302">
        <v>6.0862716680544892E-3</v>
      </c>
      <c r="I10" s="286">
        <v>1848</v>
      </c>
      <c r="J10" s="307">
        <v>0.21492762328695286</v>
      </c>
      <c r="K10" s="286">
        <v>802</v>
      </c>
      <c r="L10" s="309">
        <v>0.20328151465840866</v>
      </c>
      <c r="M10" s="298">
        <v>5</v>
      </c>
    </row>
    <row r="11" spans="1:13">
      <c r="B11" s="52"/>
      <c r="C11" s="157" t="s">
        <v>135</v>
      </c>
      <c r="D11" s="295">
        <v>3650</v>
      </c>
      <c r="E11" s="286">
        <v>49</v>
      </c>
      <c r="F11" s="412">
        <v>0.94802484127557929</v>
      </c>
      <c r="G11" s="286">
        <v>3696</v>
      </c>
      <c r="H11" s="302">
        <v>1.3988819068622519E-2</v>
      </c>
      <c r="I11" s="286">
        <v>1738</v>
      </c>
      <c r="J11" s="307">
        <v>0.2167861473109142</v>
      </c>
      <c r="K11" s="286">
        <v>1299</v>
      </c>
      <c r="L11" s="309">
        <v>0.35150015319684941</v>
      </c>
      <c r="M11" s="298">
        <v>11</v>
      </c>
    </row>
    <row r="12" spans="1:13">
      <c r="B12" s="52"/>
      <c r="C12" s="157" t="s">
        <v>136</v>
      </c>
      <c r="D12" s="295">
        <v>1945</v>
      </c>
      <c r="E12" s="286">
        <v>17</v>
      </c>
      <c r="F12" s="412">
        <v>0.82872156858280288</v>
      </c>
      <c r="G12" s="286">
        <v>1958</v>
      </c>
      <c r="H12" s="302">
        <v>4.8895890849980382E-2</v>
      </c>
      <c r="I12" s="286">
        <v>765</v>
      </c>
      <c r="J12" s="307">
        <v>0.20030401240280496</v>
      </c>
      <c r="K12" s="286">
        <v>1325</v>
      </c>
      <c r="L12" s="309">
        <v>0.67639758405423123</v>
      </c>
      <c r="M12" s="298">
        <v>19</v>
      </c>
    </row>
    <row r="13" spans="1:13">
      <c r="B13" s="52"/>
      <c r="C13" s="157" t="s">
        <v>137</v>
      </c>
      <c r="D13" s="295">
        <v>784</v>
      </c>
      <c r="E13" s="286">
        <v>11</v>
      </c>
      <c r="F13" s="412">
        <v>0.8687813532709433</v>
      </c>
      <c r="G13" s="286">
        <v>794</v>
      </c>
      <c r="H13" s="302">
        <v>0.2290172245084422</v>
      </c>
      <c r="I13" s="286">
        <v>322</v>
      </c>
      <c r="J13" s="307">
        <v>0.21078644292874604</v>
      </c>
      <c r="K13" s="286">
        <v>937</v>
      </c>
      <c r="L13" s="309">
        <v>1.1790607318665618</v>
      </c>
      <c r="M13" s="298">
        <v>38</v>
      </c>
    </row>
    <row r="14" spans="1:13">
      <c r="B14" s="52"/>
      <c r="C14" s="157" t="s">
        <v>138</v>
      </c>
      <c r="D14" s="295">
        <v>105</v>
      </c>
      <c r="E14" s="286">
        <v>0</v>
      </c>
      <c r="F14" s="413">
        <v>1</v>
      </c>
      <c r="G14" s="286">
        <v>105</v>
      </c>
      <c r="H14" s="302">
        <v>1</v>
      </c>
      <c r="I14" s="286">
        <v>52</v>
      </c>
      <c r="J14" s="307">
        <v>0.31366471162601933</v>
      </c>
      <c r="K14" s="286">
        <v>245</v>
      </c>
      <c r="L14" s="309">
        <v>2.334769374280433</v>
      </c>
      <c r="M14" s="298">
        <v>33</v>
      </c>
    </row>
    <row r="15" spans="1:13">
      <c r="B15" s="53" t="s">
        <v>133</v>
      </c>
      <c r="C15" s="53" t="s">
        <v>139</v>
      </c>
      <c r="D15" s="287">
        <v>44637</v>
      </c>
      <c r="E15" s="250">
        <v>2920</v>
      </c>
      <c r="F15" s="414">
        <v>0.99046153262961356</v>
      </c>
      <c r="G15" s="250">
        <v>47530</v>
      </c>
      <c r="H15" s="288">
        <v>1.1982955676766284E-2</v>
      </c>
      <c r="I15" s="304">
        <v>24302</v>
      </c>
      <c r="J15" s="288">
        <v>0.19999611618163943</v>
      </c>
      <c r="K15" s="304">
        <v>8762</v>
      </c>
      <c r="L15" s="291">
        <v>0.18435281692841682</v>
      </c>
      <c r="M15" s="305">
        <v>129</v>
      </c>
    </row>
    <row r="16" spans="1:13">
      <c r="B16" s="297" t="s">
        <v>140</v>
      </c>
      <c r="C16" s="303"/>
      <c r="D16" s="301"/>
      <c r="E16" s="301"/>
      <c r="F16" s="415"/>
      <c r="G16" s="301"/>
      <c r="H16" s="306"/>
      <c r="I16" s="310"/>
      <c r="J16" s="306"/>
      <c r="K16" s="310"/>
      <c r="L16" s="306"/>
      <c r="M16" s="311"/>
    </row>
    <row r="17" spans="2:13">
      <c r="B17" s="52"/>
      <c r="C17" s="156" t="s">
        <v>141</v>
      </c>
      <c r="D17" s="295">
        <v>5</v>
      </c>
      <c r="E17" s="286">
        <v>40</v>
      </c>
      <c r="F17" s="412">
        <v>1</v>
      </c>
      <c r="G17" s="286">
        <v>45</v>
      </c>
      <c r="H17" s="302">
        <v>1.3864320040798273E-3</v>
      </c>
      <c r="I17" s="286">
        <v>1573</v>
      </c>
      <c r="J17" s="307">
        <v>0.95038548244030341</v>
      </c>
      <c r="K17" s="286">
        <v>14</v>
      </c>
      <c r="L17" s="309">
        <v>0.31581232363431178</v>
      </c>
      <c r="M17" s="298">
        <v>0</v>
      </c>
    </row>
    <row r="18" spans="2:13">
      <c r="B18" s="52"/>
      <c r="C18" s="157" t="s">
        <v>134</v>
      </c>
      <c r="D18" s="295">
        <v>18</v>
      </c>
      <c r="E18" s="286">
        <v>33</v>
      </c>
      <c r="F18" s="412">
        <v>0.91146669669650826</v>
      </c>
      <c r="G18" s="286">
        <v>48</v>
      </c>
      <c r="H18" s="302">
        <v>1.7903968985240313E-3</v>
      </c>
      <c r="I18" s="286">
        <v>1086</v>
      </c>
      <c r="J18" s="307">
        <v>0.69619012239531974</v>
      </c>
      <c r="K18" s="286">
        <v>13</v>
      </c>
      <c r="L18" s="309">
        <v>0.27503445576840219</v>
      </c>
      <c r="M18" s="298">
        <v>0</v>
      </c>
    </row>
    <row r="19" spans="2:13">
      <c r="B19" s="52"/>
      <c r="C19" s="157" t="s">
        <v>601</v>
      </c>
      <c r="D19" s="295">
        <v>49</v>
      </c>
      <c r="E19" s="286">
        <v>125</v>
      </c>
      <c r="F19" s="412">
        <v>0.96963638414428732</v>
      </c>
      <c r="G19" s="286">
        <v>170</v>
      </c>
      <c r="H19" s="302">
        <v>3.8693679147602991E-3</v>
      </c>
      <c r="I19" s="286">
        <v>4646</v>
      </c>
      <c r="J19" s="307">
        <v>0.83876245998381127</v>
      </c>
      <c r="K19" s="286">
        <v>93</v>
      </c>
      <c r="L19" s="309">
        <v>0.5483923200274623</v>
      </c>
      <c r="M19" s="298">
        <v>1</v>
      </c>
    </row>
    <row r="20" spans="2:13">
      <c r="B20" s="52"/>
      <c r="C20" s="157" t="s">
        <v>602</v>
      </c>
      <c r="D20" s="295">
        <v>37</v>
      </c>
      <c r="E20" s="286">
        <v>48</v>
      </c>
      <c r="F20" s="412">
        <v>0.89192727348351153</v>
      </c>
      <c r="G20" s="286">
        <v>80</v>
      </c>
      <c r="H20" s="302">
        <v>6.1200845520351923E-3</v>
      </c>
      <c r="I20" s="286">
        <v>1477</v>
      </c>
      <c r="J20" s="307">
        <v>0.70850702438845736</v>
      </c>
      <c r="K20" s="286">
        <v>48</v>
      </c>
      <c r="L20" s="309">
        <v>0.59899249200020011</v>
      </c>
      <c r="M20" s="298">
        <v>0</v>
      </c>
    </row>
    <row r="21" spans="2:13">
      <c r="B21" s="52"/>
      <c r="C21" s="157" t="s">
        <v>135</v>
      </c>
      <c r="D21" s="295">
        <v>100</v>
      </c>
      <c r="E21" s="286">
        <v>89</v>
      </c>
      <c r="F21" s="412">
        <v>0.9198447883481411</v>
      </c>
      <c r="G21" s="286">
        <v>181</v>
      </c>
      <c r="H21" s="302">
        <v>1.3344882044182094E-2</v>
      </c>
      <c r="I21" s="286">
        <v>5214</v>
      </c>
      <c r="J21" s="307">
        <v>0.76315503841385524</v>
      </c>
      <c r="K21" s="286">
        <v>161</v>
      </c>
      <c r="L21" s="309">
        <v>0.88982600370703047</v>
      </c>
      <c r="M21" s="298">
        <v>2</v>
      </c>
    </row>
    <row r="22" spans="2:13">
      <c r="B22" s="52"/>
      <c r="C22" s="157" t="s">
        <v>136</v>
      </c>
      <c r="D22" s="295">
        <v>31</v>
      </c>
      <c r="E22" s="286">
        <v>4</v>
      </c>
      <c r="F22" s="412">
        <v>0.99543050158470203</v>
      </c>
      <c r="G22" s="286">
        <v>35</v>
      </c>
      <c r="H22" s="302">
        <v>4.8119303541742958E-2</v>
      </c>
      <c r="I22" s="286">
        <v>1669</v>
      </c>
      <c r="J22" s="307">
        <v>0.84200428746287825</v>
      </c>
      <c r="K22" s="286">
        <v>46</v>
      </c>
      <c r="L22" s="309">
        <v>1.308032515040737</v>
      </c>
      <c r="M22" s="298">
        <v>1</v>
      </c>
    </row>
    <row r="23" spans="2:13">
      <c r="B23" s="52"/>
      <c r="C23" s="157" t="s">
        <v>137</v>
      </c>
      <c r="D23" s="295">
        <v>17</v>
      </c>
      <c r="E23" s="286">
        <v>1</v>
      </c>
      <c r="F23" s="412">
        <v>0.93073010469649886</v>
      </c>
      <c r="G23" s="286">
        <v>17</v>
      </c>
      <c r="H23" s="302">
        <v>0.29959409530411085</v>
      </c>
      <c r="I23" s="286">
        <v>658</v>
      </c>
      <c r="J23" s="307">
        <v>0.66835650606854813</v>
      </c>
      <c r="K23" s="286">
        <v>27</v>
      </c>
      <c r="L23" s="309">
        <v>1.5862860303918689</v>
      </c>
      <c r="M23" s="298">
        <v>3</v>
      </c>
    </row>
    <row r="24" spans="2:13">
      <c r="B24" s="52"/>
      <c r="C24" s="157" t="s">
        <v>138</v>
      </c>
      <c r="D24" s="295">
        <v>6</v>
      </c>
      <c r="E24" s="286">
        <v>0</v>
      </c>
      <c r="F24" s="413">
        <v>1</v>
      </c>
      <c r="G24" s="286">
        <v>6</v>
      </c>
      <c r="H24" s="302">
        <v>1</v>
      </c>
      <c r="I24" s="286">
        <v>106</v>
      </c>
      <c r="J24" s="307">
        <v>0.83887447836496187</v>
      </c>
      <c r="K24" s="286">
        <v>32</v>
      </c>
      <c r="L24" s="309">
        <v>5.704011567890575</v>
      </c>
      <c r="M24" s="298">
        <v>5</v>
      </c>
    </row>
    <row r="25" spans="2:13">
      <c r="B25" s="53" t="s">
        <v>140</v>
      </c>
      <c r="C25" s="53" t="s">
        <v>139</v>
      </c>
      <c r="D25" s="287">
        <v>262</v>
      </c>
      <c r="E25" s="250">
        <v>339</v>
      </c>
      <c r="F25" s="414">
        <v>0.94375992094946981</v>
      </c>
      <c r="G25" s="250">
        <v>582</v>
      </c>
      <c r="H25" s="288">
        <v>2.784698894822224E-2</v>
      </c>
      <c r="I25" s="304">
        <v>16429</v>
      </c>
      <c r="J25" s="288">
        <v>0.78926103858847718</v>
      </c>
      <c r="K25" s="304">
        <v>435</v>
      </c>
      <c r="L25" s="288">
        <v>0.74811878460165571</v>
      </c>
      <c r="M25" s="305">
        <v>12</v>
      </c>
    </row>
    <row r="26" spans="2:13">
      <c r="B26" s="289" t="s">
        <v>142</v>
      </c>
      <c r="C26" s="303"/>
      <c r="D26" s="301"/>
      <c r="E26" s="301"/>
      <c r="F26" s="415"/>
      <c r="G26" s="301"/>
      <c r="H26" s="306"/>
      <c r="I26" s="310"/>
      <c r="J26" s="306"/>
      <c r="K26" s="310"/>
      <c r="L26" s="306"/>
      <c r="M26" s="311"/>
    </row>
    <row r="27" spans="2:13">
      <c r="B27" s="52"/>
      <c r="C27" s="156" t="s">
        <v>141</v>
      </c>
      <c r="D27" s="295">
        <v>0</v>
      </c>
      <c r="E27" s="286">
        <v>0</v>
      </c>
      <c r="F27" s="412"/>
      <c r="G27" s="286">
        <v>0</v>
      </c>
      <c r="H27" s="309"/>
      <c r="I27" s="286">
        <v>0</v>
      </c>
      <c r="J27" s="309"/>
      <c r="K27" s="286">
        <v>0</v>
      </c>
      <c r="L27" s="309"/>
      <c r="M27" s="286">
        <v>0</v>
      </c>
    </row>
    <row r="28" spans="2:13">
      <c r="B28" s="52"/>
      <c r="C28" s="157" t="s">
        <v>134</v>
      </c>
      <c r="D28" s="295">
        <v>81</v>
      </c>
      <c r="E28" s="286">
        <v>1</v>
      </c>
      <c r="F28" s="412">
        <v>0.75000023951017292</v>
      </c>
      <c r="G28" s="286">
        <v>82</v>
      </c>
      <c r="H28" s="309">
        <v>2.2358092668814545E-3</v>
      </c>
      <c r="I28" s="286">
        <v>14</v>
      </c>
      <c r="J28" s="309">
        <v>0.44999999999999996</v>
      </c>
      <c r="K28" s="286">
        <v>32</v>
      </c>
      <c r="L28" s="309">
        <v>0.39083933964004974</v>
      </c>
      <c r="M28" s="298">
        <v>0</v>
      </c>
    </row>
    <row r="29" spans="2:13">
      <c r="B29" s="52"/>
      <c r="C29" s="157" t="s">
        <v>601</v>
      </c>
      <c r="D29" s="295">
        <v>1037</v>
      </c>
      <c r="E29" s="286">
        <v>18</v>
      </c>
      <c r="F29" s="412">
        <v>0.97168203307100931</v>
      </c>
      <c r="G29" s="286">
        <v>1055</v>
      </c>
      <c r="H29" s="302">
        <v>4.490398768760704E-3</v>
      </c>
      <c r="I29" s="286">
        <v>41</v>
      </c>
      <c r="J29" s="307">
        <v>0.45</v>
      </c>
      <c r="K29" s="286">
        <v>585</v>
      </c>
      <c r="L29" s="309">
        <v>0.55424521265866478</v>
      </c>
      <c r="M29" s="298">
        <v>2</v>
      </c>
    </row>
    <row r="30" spans="2:13">
      <c r="B30" s="52"/>
      <c r="C30" s="157" t="s">
        <v>602</v>
      </c>
      <c r="D30" s="295">
        <v>1068</v>
      </c>
      <c r="E30" s="286">
        <v>18</v>
      </c>
      <c r="F30" s="412">
        <v>0.95953243732608029</v>
      </c>
      <c r="G30" s="286">
        <v>1085</v>
      </c>
      <c r="H30" s="302">
        <v>6.1316313710420645E-3</v>
      </c>
      <c r="I30" s="286">
        <v>54</v>
      </c>
      <c r="J30" s="307">
        <v>0.45000000000000007</v>
      </c>
      <c r="K30" s="286">
        <v>698</v>
      </c>
      <c r="L30" s="309">
        <v>0.64342504884401253</v>
      </c>
      <c r="M30" s="298">
        <v>3</v>
      </c>
    </row>
    <row r="31" spans="2:13">
      <c r="B31" s="52"/>
      <c r="C31" s="157" t="s">
        <v>135</v>
      </c>
      <c r="D31" s="295">
        <v>3274</v>
      </c>
      <c r="E31" s="286">
        <v>53</v>
      </c>
      <c r="F31" s="412">
        <v>0.78174748290866336</v>
      </c>
      <c r="G31" s="286">
        <v>3316</v>
      </c>
      <c r="H31" s="302">
        <v>1.4223371788339486E-2</v>
      </c>
      <c r="I31" s="286">
        <v>162</v>
      </c>
      <c r="J31" s="307">
        <v>0.45000000000000007</v>
      </c>
      <c r="K31" s="286">
        <v>2864</v>
      </c>
      <c r="L31" s="309">
        <v>0.8638924598567802</v>
      </c>
      <c r="M31" s="298">
        <v>21</v>
      </c>
    </row>
    <row r="32" spans="2:13">
      <c r="B32" s="52"/>
      <c r="C32" s="157" t="s">
        <v>136</v>
      </c>
      <c r="D32" s="295">
        <v>1960</v>
      </c>
      <c r="E32" s="286">
        <v>285</v>
      </c>
      <c r="F32" s="412">
        <v>0.74871431403528099</v>
      </c>
      <c r="G32" s="286">
        <v>2174</v>
      </c>
      <c r="H32" s="302">
        <v>4.4955511489789421E-2</v>
      </c>
      <c r="I32" s="286">
        <v>126</v>
      </c>
      <c r="J32" s="307">
        <v>0.45</v>
      </c>
      <c r="K32" s="286">
        <v>2586</v>
      </c>
      <c r="L32" s="309">
        <v>1.1899573118446922</v>
      </c>
      <c r="M32" s="298">
        <v>44</v>
      </c>
    </row>
    <row r="33" spans="2:13">
      <c r="B33" s="52"/>
      <c r="C33" s="157" t="s">
        <v>137</v>
      </c>
      <c r="D33" s="295">
        <v>380</v>
      </c>
      <c r="E33" s="286">
        <v>171</v>
      </c>
      <c r="F33" s="412">
        <v>0.81290474217264186</v>
      </c>
      <c r="G33" s="286">
        <v>518</v>
      </c>
      <c r="H33" s="302">
        <v>0.12979338839186905</v>
      </c>
      <c r="I33" s="286">
        <v>28</v>
      </c>
      <c r="J33" s="307">
        <v>0.45</v>
      </c>
      <c r="K33" s="286">
        <v>879</v>
      </c>
      <c r="L33" s="309">
        <v>1.6951326566022029</v>
      </c>
      <c r="M33" s="298">
        <v>30</v>
      </c>
    </row>
    <row r="34" spans="2:13">
      <c r="B34" s="52"/>
      <c r="C34" s="157" t="s">
        <v>138</v>
      </c>
      <c r="D34" s="295">
        <v>15</v>
      </c>
      <c r="E34" s="286">
        <v>0</v>
      </c>
      <c r="F34" s="413">
        <v>0.75069637883008355</v>
      </c>
      <c r="G34" s="286">
        <v>15</v>
      </c>
      <c r="H34" s="302">
        <v>1</v>
      </c>
      <c r="I34" s="286">
        <v>3</v>
      </c>
      <c r="J34" s="307">
        <v>0.45</v>
      </c>
      <c r="K34" s="286">
        <v>0</v>
      </c>
      <c r="L34" s="309">
        <v>0</v>
      </c>
      <c r="M34" s="298">
        <v>7</v>
      </c>
    </row>
    <row r="35" spans="2:13">
      <c r="B35" s="53" t="s">
        <v>142</v>
      </c>
      <c r="C35" s="53" t="s">
        <v>139</v>
      </c>
      <c r="D35" s="287">
        <v>7815</v>
      </c>
      <c r="E35" s="250">
        <v>546</v>
      </c>
      <c r="F35" s="414">
        <v>0.78631551881934081</v>
      </c>
      <c r="G35" s="250">
        <v>8244</v>
      </c>
      <c r="H35" s="288">
        <v>2.898721967945133E-2</v>
      </c>
      <c r="I35" s="304">
        <v>428</v>
      </c>
      <c r="J35" s="288">
        <v>0.45</v>
      </c>
      <c r="K35" s="304">
        <v>7644</v>
      </c>
      <c r="L35" s="291">
        <v>0.92718981616525908</v>
      </c>
      <c r="M35" s="305">
        <v>108</v>
      </c>
    </row>
    <row r="36" spans="2:13">
      <c r="B36" s="289" t="s">
        <v>143</v>
      </c>
      <c r="C36" s="312"/>
      <c r="D36" s="301"/>
      <c r="E36" s="301"/>
      <c r="F36" s="415"/>
      <c r="G36" s="301"/>
      <c r="H36" s="306"/>
      <c r="I36" s="310"/>
      <c r="J36" s="306"/>
      <c r="K36" s="310"/>
      <c r="L36" s="306"/>
      <c r="M36" s="311"/>
    </row>
    <row r="37" spans="2:13">
      <c r="B37" s="52"/>
      <c r="C37" s="157" t="s">
        <v>141</v>
      </c>
      <c r="D37" s="295">
        <v>439</v>
      </c>
      <c r="E37" s="286">
        <v>128</v>
      </c>
      <c r="F37" s="412">
        <v>0.99292267061142458</v>
      </c>
      <c r="G37" s="286">
        <v>566</v>
      </c>
      <c r="H37" s="302">
        <v>1.2325988855357241E-3</v>
      </c>
      <c r="I37" s="286">
        <v>47</v>
      </c>
      <c r="J37" s="307">
        <v>0.40887786122307335</v>
      </c>
      <c r="K37" s="286">
        <v>182</v>
      </c>
      <c r="L37" s="309">
        <v>0.32243311183426082</v>
      </c>
      <c r="M37" s="298">
        <v>0</v>
      </c>
    </row>
    <row r="38" spans="2:13">
      <c r="B38" s="52"/>
      <c r="C38" s="157" t="s">
        <v>134</v>
      </c>
      <c r="D38" s="295">
        <v>166</v>
      </c>
      <c r="E38" s="286">
        <v>6</v>
      </c>
      <c r="F38" s="412">
        <v>0.90343797735908948</v>
      </c>
      <c r="G38" s="286">
        <v>172</v>
      </c>
      <c r="H38" s="302">
        <v>2.1991423850943582E-3</v>
      </c>
      <c r="I38" s="286">
        <v>57</v>
      </c>
      <c r="J38" s="307">
        <v>0.42555204078584019</v>
      </c>
      <c r="K38" s="286">
        <v>70</v>
      </c>
      <c r="L38" s="309">
        <v>0.41048418008034748</v>
      </c>
      <c r="M38" s="298">
        <v>0</v>
      </c>
    </row>
    <row r="39" spans="2:13">
      <c r="B39" s="52"/>
      <c r="C39" s="157" t="s">
        <v>601</v>
      </c>
      <c r="D39" s="295">
        <v>1541</v>
      </c>
      <c r="E39" s="286">
        <v>351</v>
      </c>
      <c r="F39" s="412">
        <v>0.73154492372268076</v>
      </c>
      <c r="G39" s="286">
        <v>1798</v>
      </c>
      <c r="H39" s="302">
        <v>3.5818293430193056E-3</v>
      </c>
      <c r="I39" s="286">
        <v>240</v>
      </c>
      <c r="J39" s="307">
        <v>0.40947785268568349</v>
      </c>
      <c r="K39" s="286">
        <v>868</v>
      </c>
      <c r="L39" s="309">
        <v>0.48297564505112883</v>
      </c>
      <c r="M39" s="298">
        <v>3</v>
      </c>
    </row>
    <row r="40" spans="2:13">
      <c r="B40" s="52"/>
      <c r="C40" s="157" t="s">
        <v>602</v>
      </c>
      <c r="D40" s="295">
        <v>1634</v>
      </c>
      <c r="E40" s="286">
        <v>176</v>
      </c>
      <c r="F40" s="412">
        <v>0.74650045604358084</v>
      </c>
      <c r="G40" s="286">
        <v>1765</v>
      </c>
      <c r="H40" s="302">
        <v>6.1241597788959205E-3</v>
      </c>
      <c r="I40" s="286">
        <v>197</v>
      </c>
      <c r="J40" s="307">
        <v>0.41825151765132501</v>
      </c>
      <c r="K40" s="286">
        <v>1086</v>
      </c>
      <c r="L40" s="309">
        <v>0.61515519260638674</v>
      </c>
      <c r="M40" s="298">
        <v>5</v>
      </c>
    </row>
    <row r="41" spans="2:13">
      <c r="B41" s="52"/>
      <c r="C41" s="157" t="s">
        <v>135</v>
      </c>
      <c r="D41" s="295">
        <v>4131</v>
      </c>
      <c r="E41" s="286">
        <v>1183</v>
      </c>
      <c r="F41" s="412">
        <v>0.75969606016893765</v>
      </c>
      <c r="G41" s="286">
        <v>5029</v>
      </c>
      <c r="H41" s="302">
        <v>1.3988127576902008E-2</v>
      </c>
      <c r="I41" s="286">
        <v>585</v>
      </c>
      <c r="J41" s="307">
        <v>0.39776136385792088</v>
      </c>
      <c r="K41" s="286">
        <v>4071</v>
      </c>
      <c r="L41" s="309">
        <v>0.80950751897830475</v>
      </c>
      <c r="M41" s="298">
        <v>28</v>
      </c>
    </row>
    <row r="42" spans="2:13">
      <c r="B42" s="52"/>
      <c r="C42" s="157" t="s">
        <v>136</v>
      </c>
      <c r="D42" s="295">
        <v>2255</v>
      </c>
      <c r="E42" s="286">
        <v>568</v>
      </c>
      <c r="F42" s="412">
        <v>0.71719036052823226</v>
      </c>
      <c r="G42" s="286">
        <v>2663</v>
      </c>
      <c r="H42" s="302">
        <v>4.9124115330392869E-2</v>
      </c>
      <c r="I42" s="286">
        <v>514</v>
      </c>
      <c r="J42" s="307">
        <v>0.40857685485860934</v>
      </c>
      <c r="K42" s="286">
        <v>3083</v>
      </c>
      <c r="L42" s="309">
        <v>1.1578220589264565</v>
      </c>
      <c r="M42" s="298">
        <v>53</v>
      </c>
    </row>
    <row r="43" spans="2:13">
      <c r="B43" s="52"/>
      <c r="C43" s="157" t="s">
        <v>137</v>
      </c>
      <c r="D43" s="295">
        <v>894</v>
      </c>
      <c r="E43" s="286">
        <v>100</v>
      </c>
      <c r="F43" s="412">
        <v>0.78081061283041819</v>
      </c>
      <c r="G43" s="286">
        <v>972</v>
      </c>
      <c r="H43" s="302">
        <v>0.16547394808053789</v>
      </c>
      <c r="I43" s="286">
        <v>164</v>
      </c>
      <c r="J43" s="307">
        <v>0.41256221033882418</v>
      </c>
      <c r="K43" s="286">
        <v>1957</v>
      </c>
      <c r="L43" s="309">
        <v>2.0138380294146181</v>
      </c>
      <c r="M43" s="298">
        <v>66</v>
      </c>
    </row>
    <row r="44" spans="2:13">
      <c r="B44" s="52"/>
      <c r="C44" s="157" t="s">
        <v>138</v>
      </c>
      <c r="D44" s="295">
        <v>242</v>
      </c>
      <c r="E44" s="286">
        <v>534</v>
      </c>
      <c r="F44" s="412">
        <v>0.97709169448232591</v>
      </c>
      <c r="G44" s="286">
        <v>763</v>
      </c>
      <c r="H44" s="302">
        <v>1</v>
      </c>
      <c r="I44" s="286">
        <v>16</v>
      </c>
      <c r="J44" s="307">
        <v>0.4226468319010922</v>
      </c>
      <c r="K44" s="286">
        <v>0</v>
      </c>
      <c r="L44" s="309">
        <v>0</v>
      </c>
      <c r="M44" s="298">
        <v>323</v>
      </c>
    </row>
    <row r="45" spans="2:13">
      <c r="B45" s="53" t="s">
        <v>143</v>
      </c>
      <c r="C45" s="53" t="s">
        <v>139</v>
      </c>
      <c r="D45" s="287">
        <v>11302</v>
      </c>
      <c r="E45" s="250">
        <v>3045</v>
      </c>
      <c r="F45" s="416">
        <v>0.79663336921010286</v>
      </c>
      <c r="G45" s="250">
        <v>13728</v>
      </c>
      <c r="H45" s="291">
        <v>8.3313085265592002E-2</v>
      </c>
      <c r="I45" s="304">
        <v>1820</v>
      </c>
      <c r="J45" s="291">
        <v>0.4072661099778942</v>
      </c>
      <c r="K45" s="304">
        <v>11318</v>
      </c>
      <c r="L45" s="288">
        <v>0.8244897178704973</v>
      </c>
      <c r="M45" s="305">
        <v>478</v>
      </c>
    </row>
    <row r="46" spans="2:13">
      <c r="B46" s="54" t="s">
        <v>144</v>
      </c>
      <c r="C46" s="158"/>
      <c r="D46" s="251">
        <v>64017</v>
      </c>
      <c r="E46" s="251">
        <v>6850</v>
      </c>
      <c r="F46" s="417">
        <v>0.88573185568020441</v>
      </c>
      <c r="G46" s="251">
        <v>70084</v>
      </c>
      <c r="H46" s="294">
        <v>2.8086650683139376E-2</v>
      </c>
      <c r="I46" s="292">
        <v>42979</v>
      </c>
      <c r="J46" s="294">
        <v>0.27489518980963079</v>
      </c>
      <c r="K46" s="292">
        <v>28160</v>
      </c>
      <c r="L46" s="293">
        <v>0.40180323149765068</v>
      </c>
      <c r="M46" s="299">
        <v>726</v>
      </c>
    </row>
    <row r="49" spans="2:2">
      <c r="B49" s="274" t="s">
        <v>551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/>
  </sheetViews>
  <sheetFormatPr baseColWidth="10" defaultColWidth="9.140625" defaultRowHeight="15"/>
  <cols>
    <col min="1" max="1" width="3" style="154" customWidth="1"/>
    <col min="2" max="2" width="35.85546875" style="154" bestFit="1" customWidth="1"/>
    <col min="3" max="3" width="23.42578125" style="154" bestFit="1" customWidth="1"/>
    <col min="4" max="4" width="25.28515625" style="154" bestFit="1" customWidth="1"/>
    <col min="5" max="16384" width="9.140625" style="15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48" t="s">
        <v>161</v>
      </c>
    </row>
    <row r="5" spans="1:4">
      <c r="C5" s="159" t="s">
        <v>162</v>
      </c>
      <c r="D5" s="159" t="s">
        <v>163</v>
      </c>
    </row>
    <row r="6" spans="1:4">
      <c r="B6" s="159" t="s">
        <v>133</v>
      </c>
      <c r="C6" s="115">
        <v>8762</v>
      </c>
      <c r="D6" s="115">
        <v>8762</v>
      </c>
    </row>
    <row r="7" spans="1:4">
      <c r="B7" s="159" t="s">
        <v>603</v>
      </c>
      <c r="C7" s="115">
        <v>435</v>
      </c>
      <c r="D7" s="115">
        <v>435</v>
      </c>
    </row>
    <row r="8" spans="1:4">
      <c r="B8" s="159" t="s">
        <v>604</v>
      </c>
      <c r="C8" s="115">
        <v>11318</v>
      </c>
      <c r="D8" s="115">
        <v>11318</v>
      </c>
    </row>
    <row r="9" spans="1:4">
      <c r="B9" s="159" t="s">
        <v>142</v>
      </c>
      <c r="C9" s="115">
        <v>7644</v>
      </c>
      <c r="D9" s="115">
        <v>7644</v>
      </c>
    </row>
    <row r="10" spans="1:4">
      <c r="B10" s="57" t="s">
        <v>617</v>
      </c>
      <c r="C10" s="116">
        <v>28160</v>
      </c>
      <c r="D10" s="116">
        <v>28160</v>
      </c>
    </row>
    <row r="13" spans="1:4">
      <c r="B13" s="274" t="s">
        <v>551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6"/>
  <sheetViews>
    <sheetView showGridLines="0" zoomScaleNormal="100" workbookViewId="0"/>
  </sheetViews>
  <sheetFormatPr baseColWidth="10" defaultColWidth="9.140625" defaultRowHeight="15"/>
  <cols>
    <col min="1" max="1" width="3" style="154" customWidth="1"/>
    <col min="2" max="2" width="45.7109375" style="154" customWidth="1"/>
    <col min="3" max="3" width="23" style="154" bestFit="1" customWidth="1"/>
    <col min="4" max="16384" width="9.140625" style="15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474" t="s">
        <v>165</v>
      </c>
      <c r="C4" s="474"/>
    </row>
    <row r="5" spans="1:4">
      <c r="B5" s="58"/>
      <c r="C5" s="59" t="s">
        <v>8</v>
      </c>
    </row>
    <row r="6" spans="1:4">
      <c r="B6" s="57" t="s">
        <v>605</v>
      </c>
      <c r="C6" s="249">
        <v>28999</v>
      </c>
    </row>
    <row r="7" spans="1:4">
      <c r="B7" s="157" t="s">
        <v>166</v>
      </c>
      <c r="C7" s="313">
        <v>1791</v>
      </c>
      <c r="D7" s="418"/>
    </row>
    <row r="8" spans="1:4">
      <c r="B8" s="157" t="s">
        <v>167</v>
      </c>
      <c r="C8" s="314">
        <v>-2081</v>
      </c>
      <c r="D8" s="418"/>
    </row>
    <row r="9" spans="1:4">
      <c r="B9" s="157" t="s">
        <v>168</v>
      </c>
      <c r="C9" s="232">
        <v>0</v>
      </c>
      <c r="D9" s="418"/>
    </row>
    <row r="10" spans="1:4">
      <c r="B10" s="157" t="s">
        <v>169</v>
      </c>
      <c r="C10" s="232">
        <v>-549</v>
      </c>
      <c r="D10" s="418"/>
    </row>
    <row r="11" spans="1:4">
      <c r="B11" s="157" t="s">
        <v>170</v>
      </c>
      <c r="C11" s="232">
        <v>0</v>
      </c>
      <c r="D11" s="418"/>
    </row>
    <row r="12" spans="1:4">
      <c r="B12" s="157" t="s">
        <v>171</v>
      </c>
      <c r="C12" s="232">
        <v>0</v>
      </c>
      <c r="D12" s="418"/>
    </row>
    <row r="13" spans="1:4">
      <c r="B13" s="57" t="s">
        <v>614</v>
      </c>
      <c r="C13" s="231">
        <v>28160</v>
      </c>
      <c r="D13" s="418"/>
    </row>
    <row r="16" spans="1:4">
      <c r="B16" s="274" t="s">
        <v>551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140625" defaultRowHeight="15"/>
  <cols>
    <col min="1" max="1" width="3" style="154" customWidth="1"/>
    <col min="2" max="2" width="35.85546875" style="154" bestFit="1" customWidth="1"/>
    <col min="3" max="3" width="12" style="154" bestFit="1" customWidth="1"/>
    <col min="4" max="4" width="10.5703125" style="154" customWidth="1"/>
    <col min="5" max="5" width="11.140625" style="154" bestFit="1" customWidth="1"/>
    <col min="6" max="6" width="10.140625" style="154" bestFit="1" customWidth="1"/>
    <col min="7" max="7" width="12.42578125" style="154" customWidth="1"/>
    <col min="8" max="8" width="15.85546875" style="154" customWidth="1"/>
    <col min="9" max="16384" width="9.140625" style="154"/>
  </cols>
  <sheetData>
    <row r="1" spans="1:8" ht="6" customHeight="1"/>
    <row r="2" spans="1:8">
      <c r="A2" s="438" t="s">
        <v>28</v>
      </c>
      <c r="B2" s="438"/>
      <c r="C2" s="438"/>
      <c r="D2" s="438"/>
    </row>
    <row r="5" spans="1:8">
      <c r="B5" s="48" t="s">
        <v>173</v>
      </c>
    </row>
    <row r="6" spans="1:8">
      <c r="B6" s="155"/>
      <c r="C6" s="156"/>
      <c r="D6" s="156"/>
      <c r="E6" s="475" t="s">
        <v>129</v>
      </c>
      <c r="F6" s="475"/>
      <c r="G6" s="476" t="s">
        <v>174</v>
      </c>
      <c r="H6" s="476" t="s">
        <v>175</v>
      </c>
    </row>
    <row r="7" spans="1:8">
      <c r="B7" s="60" t="s">
        <v>122</v>
      </c>
      <c r="C7" s="54" t="s">
        <v>128</v>
      </c>
      <c r="D7" s="54" t="s">
        <v>176</v>
      </c>
      <c r="E7" s="61">
        <v>43465</v>
      </c>
      <c r="F7" s="61">
        <v>43830</v>
      </c>
      <c r="G7" s="477"/>
      <c r="H7" s="477"/>
    </row>
    <row r="8" spans="1:8">
      <c r="B8" s="156" t="s">
        <v>133</v>
      </c>
      <c r="C8" s="62">
        <v>9.9000000000000008E-3</v>
      </c>
      <c r="D8" s="62">
        <v>8.6999999999999994E-3</v>
      </c>
      <c r="E8" s="156">
        <v>23890</v>
      </c>
      <c r="F8" s="156">
        <v>24250</v>
      </c>
      <c r="G8" s="156">
        <v>41</v>
      </c>
      <c r="H8" s="62">
        <v>1.2999999999999999E-3</v>
      </c>
    </row>
    <row r="9" spans="1:8">
      <c r="B9" s="157" t="s">
        <v>603</v>
      </c>
      <c r="C9" s="63">
        <v>1.77E-2</v>
      </c>
      <c r="D9" s="63">
        <v>2.0500000000000001E-2</v>
      </c>
      <c r="E9" s="157">
        <v>20828</v>
      </c>
      <c r="F9" s="157">
        <v>16323</v>
      </c>
      <c r="G9" s="157">
        <v>121</v>
      </c>
      <c r="H9" s="63">
        <v>3.3E-3</v>
      </c>
    </row>
    <row r="10" spans="1:8">
      <c r="B10" s="157" t="s">
        <v>143</v>
      </c>
      <c r="C10" s="63">
        <v>3.15E-2</v>
      </c>
      <c r="D10" s="63">
        <v>4.4699999999999997E-2</v>
      </c>
      <c r="E10" s="157">
        <v>1809</v>
      </c>
      <c r="F10" s="157">
        <v>1804</v>
      </c>
      <c r="G10" s="157">
        <v>22</v>
      </c>
      <c r="H10" s="63">
        <v>1.2200000000000001E-2</v>
      </c>
    </row>
    <row r="11" spans="1:8">
      <c r="B11" s="158" t="s">
        <v>142</v>
      </c>
      <c r="C11" s="64">
        <v>2.5899999999999999E-2</v>
      </c>
      <c r="D11" s="64">
        <v>3.8399999999999997E-2</v>
      </c>
      <c r="E11" s="158">
        <v>425</v>
      </c>
      <c r="F11" s="158">
        <v>425</v>
      </c>
      <c r="G11" s="158">
        <v>2</v>
      </c>
      <c r="H11" s="64">
        <v>8.6999999999999994E-3</v>
      </c>
    </row>
    <row r="14" spans="1:8">
      <c r="B14" s="274" t="s">
        <v>551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D14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64.7109375" style="114" customWidth="1"/>
    <col min="3" max="3" width="11.42578125" style="114" customWidth="1"/>
    <col min="4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 ht="25.5" customHeight="1">
      <c r="B4" s="478" t="s">
        <v>369</v>
      </c>
      <c r="C4" s="478"/>
    </row>
    <row r="5" spans="1:4" ht="18.75" customHeight="1">
      <c r="B5" s="108" t="s">
        <v>243</v>
      </c>
      <c r="C5" s="112" t="s">
        <v>366</v>
      </c>
    </row>
    <row r="6" spans="1:4" ht="16.5" customHeight="1">
      <c r="B6" s="142" t="s">
        <v>370</v>
      </c>
      <c r="C6" s="363">
        <v>615</v>
      </c>
    </row>
    <row r="7" spans="1:4" ht="16.5" customHeight="1">
      <c r="B7" s="142" t="s">
        <v>371</v>
      </c>
      <c r="C7" s="363">
        <v>52</v>
      </c>
    </row>
    <row r="8" spans="1:4" ht="16.5" customHeight="1">
      <c r="B8" s="142" t="s">
        <v>372</v>
      </c>
      <c r="C8" s="363">
        <v>43</v>
      </c>
    </row>
    <row r="9" spans="1:4" ht="16.5" customHeight="1">
      <c r="B9" s="142" t="s">
        <v>373</v>
      </c>
      <c r="C9" s="363">
        <v>29</v>
      </c>
    </row>
    <row r="10" spans="1:4" ht="16.5" customHeight="1">
      <c r="B10" s="141" t="s">
        <v>374</v>
      </c>
      <c r="C10" s="364">
        <v>90</v>
      </c>
    </row>
    <row r="11" spans="1:4">
      <c r="B11" s="140" t="s">
        <v>375</v>
      </c>
      <c r="C11" s="110">
        <f>SUM(C6:C10)</f>
        <v>829</v>
      </c>
    </row>
    <row r="12" spans="1:4">
      <c r="B12" s="142"/>
      <c r="C12" s="113"/>
    </row>
    <row r="14" spans="1:4">
      <c r="B14" s="272" t="s">
        <v>551</v>
      </c>
    </row>
  </sheetData>
  <mergeCells count="2">
    <mergeCell ref="B4:C4"/>
    <mergeCell ref="A2:D2"/>
  </mergeCells>
  <hyperlinks>
    <hyperlink ref="A2:D2" location="Innholdsfortegnelse!A1" display="Innholdsfortegnelse" xr:uid="{00000000-0004-0000-1A00-000000000000}"/>
  </hyperlinks>
  <pageMargins left="0.11811023622047245" right="0.11811023622047245" top="0.15748031496062992" bottom="0.15748031496062992" header="0.31496062992125984" footer="0.31496062992125984"/>
  <pageSetup paperSize="9" scale="7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8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63.85546875" style="152" bestFit="1" customWidth="1"/>
    <col min="3" max="3" width="11.140625" style="114" customWidth="1"/>
    <col min="4" max="16384" width="11.42578125" style="114"/>
  </cols>
  <sheetData>
    <row r="1" spans="1:6" ht="6" customHeight="1"/>
    <row r="2" spans="1:6">
      <c r="A2" s="438" t="s">
        <v>28</v>
      </c>
      <c r="B2" s="438"/>
      <c r="C2" s="438"/>
      <c r="D2" s="438"/>
    </row>
    <row r="4" spans="1:6">
      <c r="B4" s="187"/>
    </row>
    <row r="5" spans="1:6">
      <c r="B5" s="384" t="s">
        <v>568</v>
      </c>
      <c r="C5" s="385"/>
      <c r="D5" s="385"/>
      <c r="E5" s="385"/>
      <c r="F5" s="385"/>
    </row>
    <row r="6" spans="1:6">
      <c r="B6" s="384"/>
      <c r="C6" s="385"/>
      <c r="D6" s="385"/>
      <c r="E6" s="385"/>
      <c r="F6" s="385"/>
    </row>
    <row r="7" spans="1:6">
      <c r="B7" s="386" t="s">
        <v>243</v>
      </c>
      <c r="C7" s="377" t="s">
        <v>569</v>
      </c>
      <c r="D7" s="377" t="s">
        <v>570</v>
      </c>
      <c r="E7" s="377" t="s">
        <v>571</v>
      </c>
      <c r="F7" s="377" t="s">
        <v>366</v>
      </c>
    </row>
    <row r="8" spans="1:6">
      <c r="B8" s="380" t="s">
        <v>618</v>
      </c>
      <c r="C8" s="382">
        <v>26</v>
      </c>
      <c r="D8" s="382">
        <v>61</v>
      </c>
      <c r="E8" s="382">
        <v>251</v>
      </c>
      <c r="F8" s="382">
        <f t="shared" ref="F8:F14" si="0">SUM(C8:E8)</f>
        <v>338</v>
      </c>
    </row>
    <row r="9" spans="1:6">
      <c r="B9" s="378" t="s">
        <v>572</v>
      </c>
      <c r="C9" s="381">
        <v>15</v>
      </c>
      <c r="D9" s="381">
        <v>11</v>
      </c>
      <c r="E9" s="381">
        <v>1</v>
      </c>
      <c r="F9" s="383">
        <f t="shared" si="0"/>
        <v>27</v>
      </c>
    </row>
    <row r="10" spans="1:6">
      <c r="B10" s="378" t="s">
        <v>619</v>
      </c>
      <c r="C10" s="381">
        <v>-5</v>
      </c>
      <c r="D10" s="381">
        <v>-12</v>
      </c>
      <c r="E10" s="381">
        <v>-125</v>
      </c>
      <c r="F10" s="383">
        <f t="shared" si="0"/>
        <v>-142</v>
      </c>
    </row>
    <row r="11" spans="1:6">
      <c r="B11" s="378" t="s">
        <v>574</v>
      </c>
      <c r="C11" s="381">
        <v>2</v>
      </c>
      <c r="D11" s="381">
        <v>2</v>
      </c>
      <c r="E11" s="381">
        <v>0</v>
      </c>
      <c r="F11" s="383">
        <f t="shared" si="0"/>
        <v>4</v>
      </c>
    </row>
    <row r="12" spans="1:6">
      <c r="B12" s="378" t="s">
        <v>575</v>
      </c>
      <c r="C12" s="381">
        <v>1</v>
      </c>
      <c r="D12" s="381">
        <v>-22</v>
      </c>
      <c r="E12" s="381">
        <v>-1</v>
      </c>
      <c r="F12" s="383">
        <f t="shared" si="0"/>
        <v>-22</v>
      </c>
    </row>
    <row r="13" spans="1:6">
      <c r="B13" s="378" t="s">
        <v>576</v>
      </c>
      <c r="C13" s="381">
        <v>-3</v>
      </c>
      <c r="D13" s="381">
        <v>60</v>
      </c>
      <c r="E13" s="381">
        <v>-21</v>
      </c>
      <c r="F13" s="383">
        <f t="shared" si="0"/>
        <v>36</v>
      </c>
    </row>
    <row r="14" spans="1:6">
      <c r="B14" s="378" t="s">
        <v>577</v>
      </c>
      <c r="C14" s="381">
        <v>0</v>
      </c>
      <c r="D14" s="381">
        <v>-1</v>
      </c>
      <c r="E14" s="381">
        <v>8</v>
      </c>
      <c r="F14" s="383">
        <f t="shared" si="0"/>
        <v>7</v>
      </c>
    </row>
    <row r="15" spans="1:6">
      <c r="B15" s="378" t="s">
        <v>620</v>
      </c>
      <c r="C15" s="420">
        <v>0</v>
      </c>
      <c r="D15" s="420">
        <v>0</v>
      </c>
      <c r="E15" s="381">
        <v>127</v>
      </c>
      <c r="F15" s="383">
        <f>SUM(E15)</f>
        <v>127</v>
      </c>
    </row>
    <row r="16" spans="1:6">
      <c r="B16" s="379" t="s">
        <v>621</v>
      </c>
      <c r="C16" s="382">
        <f>SUM(C8:C15)</f>
        <v>36</v>
      </c>
      <c r="D16" s="382">
        <f>SUM(D8:D15)</f>
        <v>99</v>
      </c>
      <c r="E16" s="382">
        <f>SUM(E8:E15)</f>
        <v>240</v>
      </c>
      <c r="F16" s="382">
        <f>SUM(F8:F15)</f>
        <v>375</v>
      </c>
    </row>
    <row r="18" spans="2:2">
      <c r="B18" s="273" t="s">
        <v>551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17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44.85546875" style="114" customWidth="1"/>
    <col min="3" max="3" width="9.7109375" style="114" customWidth="1"/>
    <col min="4" max="4" width="12.7109375" style="114" customWidth="1"/>
    <col min="5" max="5" width="12" style="114" customWidth="1"/>
    <col min="6" max="6" width="15" style="114" bestFit="1" customWidth="1"/>
    <col min="7" max="7" width="9.5703125" style="114" customWidth="1"/>
    <col min="8" max="8" width="11.85546875" style="114" customWidth="1"/>
    <col min="9" max="9" width="10.85546875" style="114" customWidth="1"/>
    <col min="10" max="10" width="12.7109375" style="114" customWidth="1"/>
    <col min="11" max="16384" width="11.42578125" style="114"/>
  </cols>
  <sheetData>
    <row r="1" spans="1:11" ht="6" customHeight="1"/>
    <row r="2" spans="1:11">
      <c r="A2" s="438" t="s">
        <v>28</v>
      </c>
      <c r="B2" s="438"/>
      <c r="C2" s="438"/>
      <c r="D2" s="438"/>
    </row>
    <row r="4" spans="1:11" ht="17.25" customHeight="1">
      <c r="A4" s="153"/>
      <c r="B4" s="479"/>
      <c r="C4" s="479"/>
      <c r="D4" s="479"/>
      <c r="E4" s="479"/>
      <c r="F4" s="479"/>
      <c r="G4" s="479"/>
      <c r="H4" s="153"/>
      <c r="I4" s="153"/>
      <c r="J4" s="153"/>
      <c r="K4" s="153"/>
    </row>
    <row r="5" spans="1:11">
      <c r="A5" s="153"/>
      <c r="B5" s="480" t="s">
        <v>579</v>
      </c>
      <c r="C5" s="480"/>
      <c r="D5" s="480"/>
      <c r="E5" s="480"/>
      <c r="F5" s="480"/>
      <c r="G5" s="327"/>
      <c r="H5" s="327"/>
      <c r="I5" s="327"/>
      <c r="J5" s="327"/>
      <c r="K5" s="153"/>
    </row>
    <row r="6" spans="1:11">
      <c r="A6" s="153"/>
      <c r="B6" s="395"/>
      <c r="C6" s="395"/>
      <c r="D6" s="395"/>
      <c r="E6" s="395"/>
      <c r="F6" s="395"/>
      <c r="G6" s="370"/>
      <c r="H6" s="370"/>
      <c r="I6" s="370"/>
      <c r="J6" s="370"/>
      <c r="K6" s="153"/>
    </row>
    <row r="7" spans="1:11">
      <c r="A7" s="153"/>
      <c r="B7" s="390" t="s">
        <v>243</v>
      </c>
      <c r="C7" s="377" t="s">
        <v>569</v>
      </c>
      <c r="D7" s="377" t="s">
        <v>570</v>
      </c>
      <c r="E7" s="377" t="s">
        <v>571</v>
      </c>
      <c r="F7" s="377" t="s">
        <v>580</v>
      </c>
      <c r="G7" s="370"/>
      <c r="H7" s="370"/>
      <c r="I7" s="370"/>
      <c r="J7" s="370"/>
      <c r="K7" s="153"/>
    </row>
    <row r="8" spans="1:11">
      <c r="A8" s="153"/>
      <c r="B8" s="387" t="s">
        <v>581</v>
      </c>
      <c r="C8" s="392">
        <v>50157</v>
      </c>
      <c r="D8" s="392">
        <v>171</v>
      </c>
      <c r="E8" s="392">
        <v>0</v>
      </c>
      <c r="F8" s="392">
        <f>SUM(C8:E8)</f>
        <v>50328</v>
      </c>
      <c r="G8" s="370"/>
      <c r="H8" s="370"/>
      <c r="I8" s="370"/>
      <c r="J8" s="370"/>
      <c r="K8" s="153"/>
    </row>
    <row r="9" spans="1:11">
      <c r="A9" s="153"/>
      <c r="B9" s="387" t="s">
        <v>582</v>
      </c>
      <c r="C9" s="392">
        <v>7369</v>
      </c>
      <c r="D9" s="392">
        <v>2489</v>
      </c>
      <c r="E9" s="392">
        <v>0</v>
      </c>
      <c r="F9" s="392">
        <f>SUM(C9:E9)</f>
        <v>9858</v>
      </c>
      <c r="G9" s="370"/>
      <c r="H9" s="370"/>
      <c r="I9" s="370"/>
      <c r="J9" s="370"/>
      <c r="K9" s="153"/>
    </row>
    <row r="10" spans="1:11">
      <c r="A10" s="153"/>
      <c r="B10" s="387" t="s">
        <v>583</v>
      </c>
      <c r="C10" s="392">
        <v>1726</v>
      </c>
      <c r="D10" s="392">
        <v>1004</v>
      </c>
      <c r="E10" s="392">
        <v>0</v>
      </c>
      <c r="F10" s="392">
        <f>SUM(F8:F9)</f>
        <v>60186</v>
      </c>
      <c r="G10" s="370"/>
      <c r="H10" s="370"/>
      <c r="I10" s="370"/>
      <c r="J10" s="370"/>
      <c r="K10" s="153"/>
    </row>
    <row r="11" spans="1:11">
      <c r="A11" s="153"/>
      <c r="B11" s="387" t="s">
        <v>584</v>
      </c>
      <c r="C11" s="392"/>
      <c r="D11" s="392"/>
      <c r="E11" s="392">
        <v>976</v>
      </c>
      <c r="F11" s="392">
        <f>SUM(E11)</f>
        <v>976</v>
      </c>
      <c r="G11" s="370"/>
      <c r="H11" s="370"/>
      <c r="I11" s="370"/>
      <c r="J11" s="370"/>
      <c r="K11" s="153"/>
    </row>
    <row r="12" spans="1:11">
      <c r="A12" s="153"/>
      <c r="B12" s="388" t="s">
        <v>585</v>
      </c>
      <c r="C12" s="393">
        <f>SUM(C8:C11)</f>
        <v>59252</v>
      </c>
      <c r="D12" s="393">
        <f>SUM(D8:D11)</f>
        <v>3664</v>
      </c>
      <c r="E12" s="393">
        <f>SUM(E8:E11)</f>
        <v>976</v>
      </c>
      <c r="F12" s="393">
        <f>SUM(C12:E12)</f>
        <v>63892</v>
      </c>
      <c r="G12" s="370"/>
      <c r="H12" s="370"/>
      <c r="I12" s="370"/>
      <c r="J12" s="370"/>
      <c r="K12" s="153"/>
    </row>
    <row r="13" spans="1:11">
      <c r="A13" s="153"/>
      <c r="B13" s="391" t="s">
        <v>586</v>
      </c>
      <c r="C13" s="392">
        <v>-36</v>
      </c>
      <c r="D13" s="392">
        <v>-99</v>
      </c>
      <c r="E13" s="392">
        <v>-240</v>
      </c>
      <c r="F13" s="392">
        <f>SUM(F11:F12)</f>
        <v>64868</v>
      </c>
      <c r="G13" s="370"/>
      <c r="H13" s="370"/>
      <c r="I13" s="370"/>
      <c r="J13" s="370"/>
      <c r="K13" s="153"/>
    </row>
    <row r="14" spans="1:11">
      <c r="A14" s="153"/>
      <c r="B14" s="389" t="s">
        <v>622</v>
      </c>
      <c r="C14" s="394">
        <f>SUM(C12:C13)</f>
        <v>59216</v>
      </c>
      <c r="D14" s="394">
        <f>SUM(D12:D13)</f>
        <v>3565</v>
      </c>
      <c r="E14" s="394">
        <f>SUM(E12:E13)</f>
        <v>736</v>
      </c>
      <c r="F14" s="394">
        <f>SUM(C14:E14)</f>
        <v>63517</v>
      </c>
      <c r="G14" s="370"/>
      <c r="H14" s="370"/>
      <c r="I14" s="370"/>
      <c r="J14" s="370"/>
      <c r="K14" s="153"/>
    </row>
    <row r="15" spans="1:11">
      <c r="A15" s="153"/>
      <c r="B15" s="153"/>
      <c r="C15" s="370"/>
      <c r="D15" s="370"/>
      <c r="E15" s="370"/>
      <c r="F15" s="370"/>
      <c r="G15" s="370"/>
      <c r="H15" s="370"/>
      <c r="I15" s="370"/>
      <c r="J15" s="370"/>
      <c r="K15" s="153"/>
    </row>
    <row r="17" spans="2:2">
      <c r="B17" s="272" t="s">
        <v>551</v>
      </c>
    </row>
  </sheetData>
  <mergeCells count="3">
    <mergeCell ref="B4:G4"/>
    <mergeCell ref="A2:D2"/>
    <mergeCell ref="B5:F5"/>
  </mergeCells>
  <hyperlinks>
    <hyperlink ref="A2:D2" location="Innholdsfortegnelse!A1" display="Innholdsfortegnelse" xr:uid="{00000000-0004-0000-1C00-000000000000}"/>
  </hyperlinks>
  <pageMargins left="0.11811023622047245" right="0.11811023622047245" top="0.15748031496062992" bottom="0.15748031496062992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29.85546875" style="114" customWidth="1"/>
    <col min="3" max="3" width="21.5703125" style="114" customWidth="1"/>
    <col min="4" max="4" width="30.28515625" style="114" customWidth="1"/>
    <col min="5" max="5" width="9.42578125" style="183" bestFit="1" customWidth="1"/>
    <col min="6" max="6" width="13.42578125" style="183" bestFit="1" customWidth="1"/>
    <col min="7" max="16384" width="11.42578125" style="114"/>
  </cols>
  <sheetData>
    <row r="1" spans="1:6" ht="6" customHeight="1"/>
    <row r="2" spans="1:6">
      <c r="A2" s="438" t="s">
        <v>28</v>
      </c>
      <c r="B2" s="438"/>
      <c r="C2" s="438"/>
      <c r="D2" s="438"/>
    </row>
    <row r="4" spans="1:6">
      <c r="B4" s="12" t="s">
        <v>146</v>
      </c>
    </row>
    <row r="6" spans="1:6">
      <c r="B6" s="55" t="s">
        <v>147</v>
      </c>
      <c r="C6" s="55" t="s">
        <v>148</v>
      </c>
      <c r="D6" s="55" t="s">
        <v>149</v>
      </c>
      <c r="E6" s="56" t="s">
        <v>150</v>
      </c>
      <c r="F6" s="56" t="s">
        <v>151</v>
      </c>
    </row>
    <row r="7" spans="1:6">
      <c r="B7" s="151" t="s">
        <v>152</v>
      </c>
      <c r="C7" s="151" t="s">
        <v>153</v>
      </c>
      <c r="D7" s="151" t="s">
        <v>154</v>
      </c>
      <c r="E7" s="184">
        <v>1</v>
      </c>
      <c r="F7" s="184">
        <v>1</v>
      </c>
    </row>
    <row r="8" spans="1:6">
      <c r="B8" s="142" t="s">
        <v>155</v>
      </c>
      <c r="C8" s="142" t="s">
        <v>153</v>
      </c>
      <c r="D8" s="142" t="s">
        <v>156</v>
      </c>
      <c r="E8" s="185">
        <v>1</v>
      </c>
      <c r="F8" s="185">
        <v>1</v>
      </c>
    </row>
    <row r="9" spans="1:6">
      <c r="B9" s="142" t="s">
        <v>157</v>
      </c>
      <c r="C9" s="142" t="s">
        <v>153</v>
      </c>
      <c r="D9" s="142" t="s">
        <v>158</v>
      </c>
      <c r="E9" s="185">
        <v>1</v>
      </c>
      <c r="F9" s="185">
        <v>1</v>
      </c>
    </row>
    <row r="10" spans="1:6">
      <c r="B10" s="141" t="s">
        <v>159</v>
      </c>
      <c r="C10" s="141" t="s">
        <v>153</v>
      </c>
      <c r="D10" s="141" t="s">
        <v>160</v>
      </c>
      <c r="E10" s="186"/>
      <c r="F10" s="186"/>
    </row>
    <row r="14" spans="1:6">
      <c r="B14" s="272" t="s">
        <v>551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F19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39.85546875" style="114" customWidth="1"/>
    <col min="3" max="3" width="13" style="114" customWidth="1"/>
    <col min="4" max="4" width="14.7109375" style="114" customWidth="1"/>
    <col min="5" max="5" width="12.7109375" style="114" customWidth="1"/>
    <col min="6" max="16384" width="11.42578125" style="114"/>
  </cols>
  <sheetData>
    <row r="1" spans="1:6" ht="6" customHeight="1"/>
    <row r="2" spans="1:6">
      <c r="A2" s="438" t="s">
        <v>28</v>
      </c>
      <c r="B2" s="438"/>
      <c r="C2" s="438"/>
      <c r="D2" s="438"/>
    </row>
    <row r="4" spans="1:6">
      <c r="A4" s="153"/>
      <c r="B4" s="479"/>
      <c r="C4" s="479"/>
      <c r="D4" s="479"/>
      <c r="E4" s="153"/>
      <c r="F4" s="153"/>
    </row>
    <row r="5" spans="1:6" ht="23.25" customHeight="1">
      <c r="A5" s="153"/>
      <c r="B5" s="405" t="s">
        <v>588</v>
      </c>
      <c r="C5" s="396"/>
      <c r="D5" s="396"/>
      <c r="E5" s="396"/>
      <c r="F5" s="396"/>
    </row>
    <row r="6" spans="1:6" ht="26.25" customHeight="1">
      <c r="A6" s="153"/>
      <c r="B6" s="396"/>
      <c r="C6" s="396"/>
      <c r="D6" s="396"/>
      <c r="E6" s="396"/>
      <c r="F6" s="396"/>
    </row>
    <row r="7" spans="1:6">
      <c r="A7" s="153"/>
      <c r="B7" s="403" t="s">
        <v>243</v>
      </c>
      <c r="C7" s="421" t="s">
        <v>569</v>
      </c>
      <c r="D7" s="421" t="s">
        <v>570</v>
      </c>
      <c r="E7" s="421" t="s">
        <v>571</v>
      </c>
      <c r="F7" s="421" t="s">
        <v>366</v>
      </c>
    </row>
    <row r="8" spans="1:6">
      <c r="A8" s="153"/>
      <c r="B8" s="397" t="s">
        <v>623</v>
      </c>
      <c r="C8" s="399">
        <v>55203</v>
      </c>
      <c r="D8" s="399">
        <v>3973</v>
      </c>
      <c r="E8" s="399">
        <v>1251</v>
      </c>
      <c r="F8" s="399">
        <f t="shared" ref="F8:F16" si="0">SUM(C8:E8)</f>
        <v>60427</v>
      </c>
    </row>
    <row r="9" spans="1:6">
      <c r="A9" s="153"/>
      <c r="B9" s="404" t="s">
        <v>572</v>
      </c>
      <c r="C9" s="400">
        <v>14571</v>
      </c>
      <c r="D9" s="398">
        <v>687</v>
      </c>
      <c r="E9" s="398">
        <v>4</v>
      </c>
      <c r="F9" s="400">
        <f t="shared" si="0"/>
        <v>15262</v>
      </c>
    </row>
    <row r="10" spans="1:6">
      <c r="A10" s="153"/>
      <c r="B10" s="404" t="s">
        <v>573</v>
      </c>
      <c r="C10" s="398">
        <v>-10166</v>
      </c>
      <c r="D10" s="398">
        <v>-692</v>
      </c>
      <c r="E10" s="398">
        <v>-22</v>
      </c>
      <c r="F10" s="400">
        <f t="shared" si="0"/>
        <v>-10880</v>
      </c>
    </row>
    <row r="11" spans="1:6">
      <c r="A11" s="153"/>
      <c r="B11" s="404" t="s">
        <v>574</v>
      </c>
      <c r="C11" s="398">
        <v>-966</v>
      </c>
      <c r="D11" s="398">
        <v>-118</v>
      </c>
      <c r="E11" s="398">
        <v>-4</v>
      </c>
      <c r="F11" s="401">
        <f t="shared" si="0"/>
        <v>-1088</v>
      </c>
    </row>
    <row r="12" spans="1:6">
      <c r="A12" s="153"/>
      <c r="B12" s="404" t="s">
        <v>575</v>
      </c>
      <c r="C12" s="398">
        <v>2181</v>
      </c>
      <c r="D12" s="398">
        <v>-2065</v>
      </c>
      <c r="E12" s="398">
        <v>-116</v>
      </c>
      <c r="F12" s="400">
        <f t="shared" si="0"/>
        <v>0</v>
      </c>
    </row>
    <row r="13" spans="1:6">
      <c r="A13" s="153"/>
      <c r="B13" s="404" t="s">
        <v>576</v>
      </c>
      <c r="C13" s="398">
        <v>-1456</v>
      </c>
      <c r="D13" s="398">
        <v>1933</v>
      </c>
      <c r="E13" s="398">
        <v>-477</v>
      </c>
      <c r="F13" s="400">
        <f t="shared" si="0"/>
        <v>0</v>
      </c>
    </row>
    <row r="14" spans="1:6">
      <c r="A14" s="153"/>
      <c r="B14" s="404" t="s">
        <v>577</v>
      </c>
      <c r="C14" s="398">
        <v>-27</v>
      </c>
      <c r="D14" s="398">
        <v>-52</v>
      </c>
      <c r="E14" s="398">
        <v>79</v>
      </c>
      <c r="F14" s="401">
        <f t="shared" si="0"/>
        <v>0</v>
      </c>
    </row>
    <row r="15" spans="1:6">
      <c r="A15" s="153"/>
      <c r="B15" s="404" t="s">
        <v>119</v>
      </c>
      <c r="C15" s="398">
        <v>-88</v>
      </c>
      <c r="D15" s="398">
        <v>-2</v>
      </c>
      <c r="E15" s="398">
        <v>261</v>
      </c>
      <c r="F15" s="401">
        <f t="shared" si="0"/>
        <v>171</v>
      </c>
    </row>
    <row r="16" spans="1:6">
      <c r="A16" s="153"/>
      <c r="B16" s="397" t="s">
        <v>624</v>
      </c>
      <c r="C16" s="402">
        <f>SUM(C8:C15)</f>
        <v>59252</v>
      </c>
      <c r="D16" s="402">
        <f>SUM(D8:D15)</f>
        <v>3664</v>
      </c>
      <c r="E16" s="402">
        <f>SUM(E8:E15)</f>
        <v>976</v>
      </c>
      <c r="F16" s="399">
        <f t="shared" si="0"/>
        <v>63892</v>
      </c>
    </row>
    <row r="17" spans="1:6">
      <c r="A17" s="153"/>
      <c r="B17" s="153"/>
      <c r="C17" s="370"/>
      <c r="D17" s="365"/>
      <c r="E17" s="358"/>
      <c r="F17" s="153"/>
    </row>
    <row r="19" spans="1:6">
      <c r="B19" s="272" t="s">
        <v>551</v>
      </c>
    </row>
  </sheetData>
  <mergeCells count="2">
    <mergeCell ref="B4:D4"/>
    <mergeCell ref="A2:D2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9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72.7109375" style="114" bestFit="1" customWidth="1"/>
    <col min="3" max="3" width="9.5703125" style="114" bestFit="1" customWidth="1"/>
    <col min="4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5" spans="1:4">
      <c r="B5" s="118" t="s">
        <v>377</v>
      </c>
    </row>
    <row r="6" spans="1:4" ht="26.25" customHeight="1">
      <c r="B6" s="140"/>
      <c r="C6" s="117" t="s">
        <v>243</v>
      </c>
    </row>
    <row r="7" spans="1:4">
      <c r="B7" s="369" t="s">
        <v>378</v>
      </c>
      <c r="C7" s="371"/>
    </row>
    <row r="8" spans="1:4">
      <c r="B8" s="368" t="s">
        <v>564</v>
      </c>
      <c r="C8" s="372">
        <v>10</v>
      </c>
    </row>
    <row r="9" spans="1:4">
      <c r="B9" s="368" t="s">
        <v>565</v>
      </c>
      <c r="C9" s="372">
        <v>37</v>
      </c>
    </row>
    <row r="10" spans="1:4">
      <c r="B10" s="368" t="s">
        <v>566</v>
      </c>
      <c r="C10" s="372">
        <v>-138</v>
      </c>
    </row>
    <row r="11" spans="1:4">
      <c r="B11" s="366" t="s">
        <v>567</v>
      </c>
      <c r="C11" s="375">
        <v>2</v>
      </c>
    </row>
    <row r="12" spans="1:4" s="142" customFormat="1">
      <c r="B12" s="366" t="s">
        <v>625</v>
      </c>
      <c r="C12" s="373">
        <v>155</v>
      </c>
    </row>
    <row r="13" spans="1:4">
      <c r="B13" s="366" t="s">
        <v>626</v>
      </c>
      <c r="C13" s="374">
        <v>12</v>
      </c>
    </row>
    <row r="14" spans="1:4">
      <c r="B14" s="366" t="s">
        <v>627</v>
      </c>
      <c r="C14" s="374">
        <v>-30</v>
      </c>
    </row>
    <row r="15" spans="1:4">
      <c r="B15" s="366" t="s">
        <v>628</v>
      </c>
      <c r="C15" s="374">
        <v>10</v>
      </c>
    </row>
    <row r="16" spans="1:4">
      <c r="B16" s="366" t="s">
        <v>379</v>
      </c>
      <c r="C16" s="374">
        <v>-8</v>
      </c>
    </row>
    <row r="17" spans="2:3">
      <c r="B17" s="367" t="s">
        <v>377</v>
      </c>
      <c r="C17" s="376">
        <f>SUM(C8:C16)</f>
        <v>50</v>
      </c>
    </row>
    <row r="19" spans="2:3">
      <c r="B19" s="272" t="s">
        <v>551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56.140625" style="114" bestFit="1" customWidth="1"/>
    <col min="3" max="3" width="21.42578125" style="114" bestFit="1" customWidth="1"/>
    <col min="4" max="4" width="30.5703125" style="114" bestFit="1" customWidth="1"/>
    <col min="5" max="5" width="5.140625" style="114" bestFit="1" customWidth="1"/>
    <col min="6" max="6" width="6.140625" style="114" bestFit="1" customWidth="1"/>
    <col min="7" max="7" width="13.85546875" style="114" bestFit="1" customWidth="1"/>
    <col min="8" max="16384" width="11.42578125" style="114"/>
  </cols>
  <sheetData>
    <row r="1" spans="1:8" ht="6" customHeight="1"/>
    <row r="2" spans="1:8">
      <c r="A2" s="438" t="s">
        <v>28</v>
      </c>
      <c r="B2" s="438"/>
      <c r="C2" s="438"/>
      <c r="D2" s="438"/>
    </row>
    <row r="4" spans="1:8">
      <c r="B4" s="12" t="s">
        <v>178</v>
      </c>
    </row>
    <row r="5" spans="1:8">
      <c r="C5" s="45" t="s">
        <v>179</v>
      </c>
      <c r="D5" s="45" t="s">
        <v>45</v>
      </c>
      <c r="E5" s="45" t="s">
        <v>180</v>
      </c>
      <c r="F5" s="45" t="s">
        <v>181</v>
      </c>
      <c r="G5" s="45" t="s">
        <v>182</v>
      </c>
      <c r="H5" s="45" t="s">
        <v>183</v>
      </c>
    </row>
    <row r="6" spans="1:8">
      <c r="B6" s="16" t="s">
        <v>184</v>
      </c>
      <c r="C6" s="147">
        <v>913</v>
      </c>
      <c r="D6" s="147">
        <v>672</v>
      </c>
      <c r="E6" s="148"/>
      <c r="F6" s="135"/>
      <c r="G6" s="147">
        <f>D6+C6</f>
        <v>1585</v>
      </c>
      <c r="H6" s="133">
        <v>772</v>
      </c>
    </row>
    <row r="7" spans="1:8">
      <c r="B7" s="16" t="s">
        <v>185</v>
      </c>
      <c r="C7" s="149"/>
      <c r="D7" s="149"/>
      <c r="E7" s="16"/>
      <c r="F7" s="16"/>
      <c r="G7" s="16">
        <v>0</v>
      </c>
      <c r="H7" s="133">
        <v>0</v>
      </c>
    </row>
    <row r="8" spans="1:8">
      <c r="B8" s="16" t="s">
        <v>186</v>
      </c>
      <c r="C8" s="149"/>
      <c r="D8" s="149"/>
      <c r="E8" s="149"/>
      <c r="F8" s="149"/>
      <c r="G8" s="150">
        <v>0</v>
      </c>
      <c r="H8" s="133">
        <v>0</v>
      </c>
    </row>
    <row r="9" spans="1:8">
      <c r="B9" s="13" t="s">
        <v>144</v>
      </c>
      <c r="C9" s="149"/>
      <c r="D9" s="149"/>
      <c r="E9" s="149"/>
      <c r="F9" s="149"/>
      <c r="G9" s="149"/>
      <c r="H9" s="136">
        <v>772</v>
      </c>
    </row>
    <row r="12" spans="1:8">
      <c r="B12" s="272" t="s">
        <v>551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52.140625" style="114" bestFit="1" customWidth="1"/>
    <col min="3" max="3" width="13.85546875" style="114" bestFit="1" customWidth="1"/>
    <col min="4" max="4" width="14.7109375" style="114" customWidth="1"/>
    <col min="5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12" t="s">
        <v>188</v>
      </c>
    </row>
    <row r="5" spans="1:4">
      <c r="C5" s="144" t="s">
        <v>182</v>
      </c>
      <c r="D5" s="144" t="s">
        <v>183</v>
      </c>
    </row>
    <row r="6" spans="1:4">
      <c r="B6" s="16" t="s">
        <v>189</v>
      </c>
      <c r="C6" s="16">
        <v>0</v>
      </c>
      <c r="D6" s="16">
        <v>0</v>
      </c>
    </row>
    <row r="7" spans="1:4">
      <c r="B7" s="16" t="s">
        <v>190</v>
      </c>
      <c r="C7" s="145"/>
      <c r="D7" s="16">
        <v>0</v>
      </c>
    </row>
    <row r="8" spans="1:4">
      <c r="B8" s="16" t="s">
        <v>191</v>
      </c>
      <c r="C8" s="146"/>
      <c r="D8" s="16">
        <v>0</v>
      </c>
    </row>
    <row r="9" spans="1:4">
      <c r="B9" s="16" t="s">
        <v>192</v>
      </c>
      <c r="C9" s="16">
        <v>1585</v>
      </c>
      <c r="D9" s="16">
        <v>772</v>
      </c>
    </row>
    <row r="10" spans="1:4">
      <c r="B10" s="13" t="s">
        <v>193</v>
      </c>
      <c r="C10" s="13">
        <v>1585</v>
      </c>
      <c r="D10" s="13">
        <v>772</v>
      </c>
    </row>
    <row r="13" spans="1:4">
      <c r="B13" s="272" t="s">
        <v>551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3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15.85546875" style="114" bestFit="1" customWidth="1"/>
    <col min="3" max="6" width="14.5703125" style="114" customWidth="1"/>
    <col min="7" max="16384" width="11.42578125" style="114"/>
  </cols>
  <sheetData>
    <row r="1" spans="1:6" ht="6" customHeight="1"/>
    <row r="2" spans="1:6">
      <c r="A2" s="438" t="s">
        <v>28</v>
      </c>
      <c r="B2" s="438"/>
      <c r="C2" s="438"/>
      <c r="D2" s="438"/>
    </row>
    <row r="4" spans="1:6">
      <c r="B4" s="481" t="s">
        <v>195</v>
      </c>
      <c r="C4" s="481"/>
      <c r="D4" s="481"/>
      <c r="E4" s="481"/>
      <c r="F4" s="481"/>
    </row>
    <row r="6" spans="1:6">
      <c r="C6" s="482" t="s">
        <v>196</v>
      </c>
      <c r="D6" s="482"/>
      <c r="E6" s="482"/>
      <c r="F6" s="482"/>
    </row>
    <row r="7" spans="1:6">
      <c r="C7" s="482" t="s">
        <v>197</v>
      </c>
      <c r="D7" s="482"/>
      <c r="E7" s="482" t="s">
        <v>198</v>
      </c>
      <c r="F7" s="482"/>
    </row>
    <row r="8" spans="1:6">
      <c r="C8" s="143" t="s">
        <v>199</v>
      </c>
      <c r="D8" s="143" t="s">
        <v>200</v>
      </c>
      <c r="E8" s="143" t="s">
        <v>199</v>
      </c>
      <c r="F8" s="143" t="s">
        <v>200</v>
      </c>
    </row>
    <row r="9" spans="1:6">
      <c r="B9" s="16" t="s">
        <v>201</v>
      </c>
      <c r="C9" s="16">
        <v>0</v>
      </c>
      <c r="D9" s="16">
        <v>0</v>
      </c>
      <c r="E9" s="16">
        <v>0</v>
      </c>
      <c r="F9" s="133">
        <v>200</v>
      </c>
    </row>
    <row r="10" spans="1:6">
      <c r="B10" s="13" t="s">
        <v>113</v>
      </c>
      <c r="C10" s="13">
        <v>0</v>
      </c>
      <c r="D10" s="13">
        <v>0</v>
      </c>
      <c r="E10" s="13">
        <v>0</v>
      </c>
      <c r="F10" s="136">
        <v>200</v>
      </c>
    </row>
    <row r="13" spans="1:6">
      <c r="B13" s="272" t="s">
        <v>551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16.140625" style="114" bestFit="1" customWidth="1"/>
    <col min="3" max="3" width="14.7109375" style="114" bestFit="1" customWidth="1"/>
    <col min="4" max="4" width="14.42578125" style="114" bestFit="1" customWidth="1"/>
    <col min="5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65" t="s">
        <v>203</v>
      </c>
    </row>
    <row r="6" spans="1:4">
      <c r="C6" s="16" t="s">
        <v>204</v>
      </c>
      <c r="D6" s="16" t="s">
        <v>205</v>
      </c>
    </row>
    <row r="7" spans="1:4">
      <c r="B7" s="13" t="s">
        <v>206</v>
      </c>
      <c r="C7" s="16">
        <v>0</v>
      </c>
      <c r="D7" s="16">
        <v>0</v>
      </c>
    </row>
    <row r="10" spans="1:4">
      <c r="B10" s="272" t="s">
        <v>551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10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27.5703125" style="114" customWidth="1"/>
    <col min="3" max="4" width="12.7109375" style="114" customWidth="1"/>
    <col min="5" max="5" width="14" style="114" customWidth="1"/>
    <col min="6" max="16384" width="11.42578125" style="114"/>
  </cols>
  <sheetData>
    <row r="1" spans="1:7" ht="6" customHeight="1"/>
    <row r="2" spans="1:7">
      <c r="A2" s="438" t="s">
        <v>28</v>
      </c>
      <c r="B2" s="438"/>
      <c r="C2" s="438"/>
      <c r="D2" s="438"/>
    </row>
    <row r="4" spans="1:7" ht="18.75" customHeight="1">
      <c r="B4" s="119" t="s">
        <v>243</v>
      </c>
      <c r="C4" s="422" t="s">
        <v>629</v>
      </c>
      <c r="D4" s="422" t="s">
        <v>381</v>
      </c>
      <c r="E4" s="422" t="s">
        <v>382</v>
      </c>
      <c r="F4" s="422" t="s">
        <v>383</v>
      </c>
      <c r="G4" s="422" t="s">
        <v>113</v>
      </c>
    </row>
    <row r="5" spans="1:7" ht="15" customHeight="1">
      <c r="B5" s="142" t="s">
        <v>384</v>
      </c>
      <c r="C5" s="324">
        <v>16</v>
      </c>
      <c r="D5" s="324">
        <v>7</v>
      </c>
      <c r="E5" s="324">
        <v>-18</v>
      </c>
      <c r="F5" s="324">
        <v>-2</v>
      </c>
      <c r="G5" s="324">
        <v>3</v>
      </c>
    </row>
    <row r="6" spans="1:7">
      <c r="B6" s="142" t="s">
        <v>385</v>
      </c>
      <c r="C6" s="324">
        <v>5</v>
      </c>
      <c r="D6" s="324">
        <v>0</v>
      </c>
      <c r="E6" s="324">
        <v>-1</v>
      </c>
      <c r="F6" s="324">
        <v>-2</v>
      </c>
      <c r="G6" s="324">
        <v>2</v>
      </c>
    </row>
    <row r="7" spans="1:7">
      <c r="B7" s="140" t="s">
        <v>113</v>
      </c>
      <c r="C7" s="325">
        <v>21</v>
      </c>
      <c r="D7" s="325">
        <v>7</v>
      </c>
      <c r="E7" s="325">
        <v>-19</v>
      </c>
      <c r="F7" s="325">
        <v>-4</v>
      </c>
      <c r="G7" s="325">
        <v>5</v>
      </c>
    </row>
    <row r="8" spans="1:7">
      <c r="C8" s="107"/>
      <c r="D8" s="107"/>
      <c r="E8" s="107"/>
      <c r="F8" s="107"/>
      <c r="G8" s="107"/>
    </row>
    <row r="10" spans="1:7">
      <c r="B10" s="272" t="s">
        <v>551</v>
      </c>
    </row>
  </sheetData>
  <mergeCells count="1">
    <mergeCell ref="A2:D2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4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48" style="114" customWidth="1"/>
    <col min="3" max="10" width="9.7109375" style="114" customWidth="1"/>
    <col min="11" max="16384" width="11.42578125" style="114"/>
  </cols>
  <sheetData>
    <row r="1" spans="1:10" ht="6" customHeight="1"/>
    <row r="2" spans="1:10">
      <c r="A2" s="438" t="s">
        <v>28</v>
      </c>
      <c r="B2" s="438"/>
      <c r="C2" s="438"/>
      <c r="D2" s="438"/>
    </row>
    <row r="4" spans="1:10" ht="30">
      <c r="B4" s="360"/>
      <c r="C4" s="423" t="s">
        <v>113</v>
      </c>
      <c r="D4" s="423" t="s">
        <v>387</v>
      </c>
      <c r="E4" s="423" t="s">
        <v>388</v>
      </c>
      <c r="F4" s="423" t="s">
        <v>630</v>
      </c>
      <c r="G4" s="112" t="s">
        <v>389</v>
      </c>
      <c r="H4" s="112" t="s">
        <v>390</v>
      </c>
      <c r="I4" s="112" t="s">
        <v>391</v>
      </c>
      <c r="J4" s="112" t="s">
        <v>392</v>
      </c>
    </row>
    <row r="5" spans="1:10">
      <c r="B5" s="396" t="s">
        <v>393</v>
      </c>
      <c r="C5" s="424">
        <v>74875</v>
      </c>
      <c r="D5" s="424">
        <v>70572</v>
      </c>
      <c r="E5" s="424">
        <v>4303</v>
      </c>
      <c r="F5" s="424">
        <v>1328</v>
      </c>
      <c r="G5" s="424">
        <v>1141</v>
      </c>
      <c r="H5" s="424">
        <v>25</v>
      </c>
      <c r="I5" s="424">
        <v>810</v>
      </c>
      <c r="J5" s="424">
        <v>999</v>
      </c>
    </row>
    <row r="6" spans="1:10">
      <c r="B6" s="396" t="s">
        <v>394</v>
      </c>
      <c r="C6" s="424">
        <v>74875</v>
      </c>
      <c r="D6" s="424">
        <v>66392</v>
      </c>
      <c r="E6" s="424">
        <v>8483</v>
      </c>
      <c r="F6" s="424">
        <v>150</v>
      </c>
      <c r="G6" s="424">
        <v>8308</v>
      </c>
      <c r="H6" s="424">
        <v>1</v>
      </c>
      <c r="I6" s="424">
        <v>0</v>
      </c>
      <c r="J6" s="424">
        <v>24</v>
      </c>
    </row>
    <row r="7" spans="1:10">
      <c r="B7" s="349" t="s">
        <v>395</v>
      </c>
      <c r="C7" s="425"/>
      <c r="D7" s="425"/>
      <c r="E7" s="425">
        <v>4196</v>
      </c>
      <c r="F7" s="425">
        <v>-1176</v>
      </c>
      <c r="G7" s="425">
        <v>7169</v>
      </c>
      <c r="H7" s="425">
        <v>-24</v>
      </c>
      <c r="I7" s="425">
        <v>-803</v>
      </c>
      <c r="J7" s="425">
        <v>-970</v>
      </c>
    </row>
    <row r="8" spans="1:10">
      <c r="B8" s="349" t="s">
        <v>396</v>
      </c>
      <c r="C8" s="425"/>
      <c r="D8" s="425"/>
      <c r="E8" s="425">
        <v>16</v>
      </c>
      <c r="F8" s="425">
        <v>2</v>
      </c>
      <c r="G8" s="425">
        <v>2</v>
      </c>
      <c r="H8" s="425">
        <v>0</v>
      </c>
      <c r="I8" s="425">
        <v>7</v>
      </c>
      <c r="J8" s="425">
        <v>5</v>
      </c>
    </row>
    <row r="14" spans="1:10">
      <c r="B14" s="272" t="s">
        <v>551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30.5703125" style="114" bestFit="1" customWidth="1"/>
    <col min="3" max="16384" width="11.42578125" style="114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12" t="s">
        <v>398</v>
      </c>
    </row>
    <row r="5" spans="1:4">
      <c r="B5" s="109"/>
      <c r="C5" s="426">
        <v>43830</v>
      </c>
      <c r="D5" s="426">
        <v>43465</v>
      </c>
    </row>
    <row r="6" spans="1:4">
      <c r="B6" s="55" t="s">
        <v>631</v>
      </c>
      <c r="C6" s="427">
        <v>194</v>
      </c>
      <c r="D6" s="427">
        <v>183</v>
      </c>
    </row>
    <row r="8" spans="1:4">
      <c r="B8" s="272" t="s">
        <v>551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37"/>
  <sheetViews>
    <sheetView showGridLines="0" zoomScaleNormal="100" workbookViewId="0"/>
  </sheetViews>
  <sheetFormatPr baseColWidth="10" defaultColWidth="11.42578125" defaultRowHeight="15"/>
  <cols>
    <col min="1" max="1" width="3" style="114" customWidth="1"/>
    <col min="2" max="2" width="11.42578125" style="114"/>
    <col min="3" max="3" width="50.7109375" style="114" customWidth="1"/>
    <col min="4" max="16384" width="11.42578125" style="114"/>
  </cols>
  <sheetData>
    <row r="2" spans="1:4">
      <c r="A2" s="438" t="s">
        <v>28</v>
      </c>
      <c r="B2" s="438"/>
      <c r="C2" s="438"/>
      <c r="D2" s="438"/>
    </row>
    <row r="4" spans="1:4">
      <c r="B4" s="137" t="s">
        <v>402</v>
      </c>
      <c r="C4" s="137" t="s">
        <v>403</v>
      </c>
      <c r="D4" s="137" t="s">
        <v>404</v>
      </c>
    </row>
    <row r="5" spans="1:4">
      <c r="B5" s="139" t="s">
        <v>405</v>
      </c>
      <c r="C5" s="139" t="s">
        <v>406</v>
      </c>
      <c r="D5" s="139"/>
    </row>
    <row r="6" spans="1:4">
      <c r="B6" s="139" t="s">
        <v>407</v>
      </c>
      <c r="C6" s="139" t="s">
        <v>408</v>
      </c>
      <c r="D6" s="139" t="s">
        <v>409</v>
      </c>
    </row>
    <row r="7" spans="1:4">
      <c r="B7" s="139" t="s">
        <v>410</v>
      </c>
      <c r="C7" s="139" t="s">
        <v>408</v>
      </c>
      <c r="D7" s="139" t="s">
        <v>409</v>
      </c>
    </row>
    <row r="8" spans="1:4">
      <c r="B8" s="139" t="s">
        <v>411</v>
      </c>
      <c r="C8" s="139" t="s">
        <v>412</v>
      </c>
      <c r="D8" s="139" t="s">
        <v>409</v>
      </c>
    </row>
    <row r="9" spans="1:4">
      <c r="B9" s="139" t="s">
        <v>413</v>
      </c>
      <c r="C9" s="139" t="s">
        <v>412</v>
      </c>
      <c r="D9" s="139" t="s">
        <v>409</v>
      </c>
    </row>
    <row r="10" spans="1:4">
      <c r="B10" s="139" t="s">
        <v>414</v>
      </c>
      <c r="C10" s="139" t="s">
        <v>412</v>
      </c>
      <c r="D10" s="139"/>
    </row>
    <row r="11" spans="1:4">
      <c r="B11" s="139" t="s">
        <v>415</v>
      </c>
      <c r="C11" s="139" t="s">
        <v>404</v>
      </c>
      <c r="D11" s="139" t="s">
        <v>409</v>
      </c>
    </row>
    <row r="12" spans="1:4">
      <c r="B12" s="139" t="s">
        <v>416</v>
      </c>
      <c r="C12" s="139" t="s">
        <v>404</v>
      </c>
      <c r="D12" s="139" t="s">
        <v>409</v>
      </c>
    </row>
    <row r="13" spans="1:4">
      <c r="B13" s="139" t="s">
        <v>417</v>
      </c>
      <c r="C13" s="139" t="s">
        <v>418</v>
      </c>
      <c r="D13" s="139" t="s">
        <v>409</v>
      </c>
    </row>
    <row r="14" spans="1:4">
      <c r="B14" s="139" t="s">
        <v>419</v>
      </c>
      <c r="C14" s="139" t="s">
        <v>418</v>
      </c>
      <c r="D14" s="139" t="s">
        <v>409</v>
      </c>
    </row>
    <row r="15" spans="1:4">
      <c r="B15" s="139" t="s">
        <v>420</v>
      </c>
      <c r="C15" s="139" t="s">
        <v>421</v>
      </c>
      <c r="D15" s="139"/>
    </row>
    <row r="16" spans="1:4">
      <c r="B16" s="139" t="s">
        <v>422</v>
      </c>
      <c r="C16" s="139" t="s">
        <v>421</v>
      </c>
      <c r="D16" s="139" t="s">
        <v>409</v>
      </c>
    </row>
    <row r="17" spans="2:4">
      <c r="B17" s="139" t="s">
        <v>423</v>
      </c>
      <c r="C17" s="139" t="s">
        <v>421</v>
      </c>
      <c r="D17" s="139" t="s">
        <v>409</v>
      </c>
    </row>
    <row r="18" spans="2:4">
      <c r="B18" s="139" t="s">
        <v>424</v>
      </c>
      <c r="C18" s="139" t="s">
        <v>425</v>
      </c>
      <c r="D18" s="139"/>
    </row>
    <row r="19" spans="2:4">
      <c r="B19" s="139" t="s">
        <v>426</v>
      </c>
      <c r="C19" s="139" t="s">
        <v>427</v>
      </c>
      <c r="D19" s="139" t="s">
        <v>409</v>
      </c>
    </row>
    <row r="20" spans="2:4">
      <c r="B20" s="139" t="s">
        <v>428</v>
      </c>
      <c r="C20" s="139" t="s">
        <v>427</v>
      </c>
      <c r="D20" s="139" t="s">
        <v>409</v>
      </c>
    </row>
    <row r="21" spans="2:4">
      <c r="B21" s="139" t="s">
        <v>429</v>
      </c>
      <c r="C21" s="139" t="s">
        <v>430</v>
      </c>
      <c r="D21" s="139"/>
    </row>
    <row r="22" spans="2:4">
      <c r="B22" s="139" t="s">
        <v>431</v>
      </c>
      <c r="C22" s="139" t="s">
        <v>432</v>
      </c>
      <c r="D22" s="139"/>
    </row>
    <row r="23" spans="2:4">
      <c r="B23" s="139" t="s">
        <v>433</v>
      </c>
      <c r="C23" s="139" t="s">
        <v>432</v>
      </c>
      <c r="D23" s="139" t="s">
        <v>409</v>
      </c>
    </row>
    <row r="24" spans="2:4">
      <c r="B24" s="139" t="s">
        <v>434</v>
      </c>
      <c r="C24" s="139" t="s">
        <v>432</v>
      </c>
      <c r="D24" s="139"/>
    </row>
    <row r="25" spans="2:4">
      <c r="B25" s="139" t="s">
        <v>435</v>
      </c>
      <c r="C25" s="139" t="s">
        <v>436</v>
      </c>
      <c r="D25" s="139"/>
    </row>
    <row r="26" spans="2:4">
      <c r="B26" s="139" t="s">
        <v>437</v>
      </c>
      <c r="C26" s="139" t="s">
        <v>438</v>
      </c>
      <c r="D26" s="139" t="s">
        <v>409</v>
      </c>
    </row>
    <row r="27" spans="2:4">
      <c r="B27" s="139" t="s">
        <v>439</v>
      </c>
      <c r="C27" s="139" t="s">
        <v>432</v>
      </c>
      <c r="D27" s="139" t="s">
        <v>409</v>
      </c>
    </row>
    <row r="28" spans="2:4">
      <c r="B28" s="139" t="s">
        <v>440</v>
      </c>
      <c r="C28" s="139" t="s">
        <v>436</v>
      </c>
      <c r="D28" s="139" t="s">
        <v>409</v>
      </c>
    </row>
    <row r="29" spans="2:4">
      <c r="B29" s="139" t="s">
        <v>441</v>
      </c>
      <c r="C29" s="139" t="s">
        <v>442</v>
      </c>
      <c r="D29" s="139" t="s">
        <v>409</v>
      </c>
    </row>
    <row r="30" spans="2:4">
      <c r="B30" s="139" t="s">
        <v>443</v>
      </c>
      <c r="C30" s="139" t="s">
        <v>221</v>
      </c>
      <c r="D30" s="139"/>
    </row>
    <row r="31" spans="2:4">
      <c r="B31" s="139" t="s">
        <v>444</v>
      </c>
      <c r="C31" s="139" t="s">
        <v>221</v>
      </c>
      <c r="D31" s="139" t="s">
        <v>409</v>
      </c>
    </row>
    <row r="32" spans="2:4">
      <c r="B32" s="139" t="s">
        <v>445</v>
      </c>
      <c r="C32" s="139" t="s">
        <v>221</v>
      </c>
      <c r="D32" s="139" t="s">
        <v>409</v>
      </c>
    </row>
    <row r="33" spans="2:4">
      <c r="B33" s="139" t="s">
        <v>446</v>
      </c>
      <c r="C33" s="139" t="s">
        <v>221</v>
      </c>
      <c r="D33" s="139" t="s">
        <v>409</v>
      </c>
    </row>
    <row r="34" spans="2:4">
      <c r="B34" s="139" t="s">
        <v>447</v>
      </c>
      <c r="C34" s="139" t="s">
        <v>221</v>
      </c>
      <c r="D34" s="139" t="s">
        <v>409</v>
      </c>
    </row>
    <row r="37" spans="2:4">
      <c r="B37" s="272" t="s">
        <v>551</v>
      </c>
    </row>
  </sheetData>
  <mergeCells count="1">
    <mergeCell ref="A2:D2"/>
  </mergeCells>
  <hyperlinks>
    <hyperlink ref="A2:D2" location="Innholdsfortegnelse!A1" display="Innholdsfortegnelse" xr:uid="{00000000-0004-0000-2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28" style="73" bestFit="1" customWidth="1"/>
    <col min="3" max="16384" width="11.42578125" style="73"/>
  </cols>
  <sheetData>
    <row r="1" spans="1:11" ht="6" customHeight="1"/>
    <row r="2" spans="1:11">
      <c r="A2" s="438" t="s">
        <v>28</v>
      </c>
      <c r="B2" s="438"/>
      <c r="C2" s="438"/>
      <c r="D2" s="438"/>
    </row>
    <row r="4" spans="1:11">
      <c r="B4" s="66" t="s">
        <v>208</v>
      </c>
    </row>
    <row r="5" spans="1:11">
      <c r="B5" s="67"/>
    </row>
    <row r="6" spans="1:11">
      <c r="B6" s="205"/>
      <c r="C6" s="439" t="s">
        <v>30</v>
      </c>
      <c r="D6" s="439"/>
      <c r="E6" s="439"/>
      <c r="F6" s="440" t="s">
        <v>31</v>
      </c>
      <c r="G6" s="440"/>
      <c r="H6" s="440"/>
      <c r="I6" s="439" t="s">
        <v>32</v>
      </c>
      <c r="J6" s="439"/>
      <c r="K6" s="439"/>
    </row>
    <row r="7" spans="1:11">
      <c r="B7" s="205"/>
      <c r="C7" s="68" t="s">
        <v>8</v>
      </c>
      <c r="D7" s="68"/>
      <c r="E7" s="68" t="s">
        <v>209</v>
      </c>
      <c r="F7" s="69" t="s">
        <v>8</v>
      </c>
      <c r="G7" s="69"/>
      <c r="H7" s="69" t="s">
        <v>209</v>
      </c>
      <c r="I7" s="68" t="s">
        <v>8</v>
      </c>
      <c r="J7" s="68"/>
      <c r="K7" s="68" t="s">
        <v>209</v>
      </c>
    </row>
    <row r="8" spans="1:11">
      <c r="B8" s="205"/>
      <c r="C8" s="316" t="s">
        <v>616</v>
      </c>
      <c r="D8" s="317" t="s">
        <v>554</v>
      </c>
      <c r="E8" s="317"/>
      <c r="F8" s="318" t="s">
        <v>616</v>
      </c>
      <c r="G8" s="318" t="s">
        <v>554</v>
      </c>
      <c r="H8" s="318"/>
      <c r="I8" s="316" t="s">
        <v>616</v>
      </c>
      <c r="J8" s="316" t="s">
        <v>554</v>
      </c>
      <c r="K8" s="317"/>
    </row>
    <row r="9" spans="1:11">
      <c r="B9" s="70" t="s">
        <v>210</v>
      </c>
      <c r="C9" s="71">
        <f>SUM(C10:C11)</f>
        <v>28874</v>
      </c>
      <c r="D9" s="71">
        <f>SUM(D10:D11)</f>
        <v>30245</v>
      </c>
      <c r="E9" s="71">
        <f>SUM(E10:E11)</f>
        <v>2309.92</v>
      </c>
      <c r="F9" s="72">
        <f>SUM(F10:F11)</f>
        <v>27355</v>
      </c>
      <c r="G9" s="72">
        <f t="shared" ref="G9:H9" si="0">SUM(G10:G11)</f>
        <v>32391</v>
      </c>
      <c r="H9" s="72">
        <f t="shared" si="0"/>
        <v>2188.4</v>
      </c>
      <c r="I9" s="71">
        <f t="shared" ref="I9:K9" si="1">SUM(I10:I11)</f>
        <v>5100</v>
      </c>
      <c r="J9" s="71">
        <f t="shared" si="1"/>
        <v>5042</v>
      </c>
      <c r="K9" s="71">
        <f t="shared" si="1"/>
        <v>408</v>
      </c>
    </row>
    <row r="10" spans="1:11">
      <c r="B10" s="205" t="s">
        <v>211</v>
      </c>
      <c r="C10" s="181">
        <v>1790</v>
      </c>
      <c r="D10" s="181">
        <v>1795</v>
      </c>
      <c r="E10" s="181">
        <f>+C10*0.08</f>
        <v>143.20000000000002</v>
      </c>
      <c r="F10" s="182">
        <v>5006</v>
      </c>
      <c r="G10" s="182">
        <v>7995</v>
      </c>
      <c r="H10" s="182">
        <f>+F10*0.08</f>
        <v>400.48</v>
      </c>
      <c r="I10" s="181">
        <v>429</v>
      </c>
      <c r="J10" s="181">
        <v>505</v>
      </c>
      <c r="K10" s="181">
        <f t="shared" ref="K10:K16" si="2">+I10*0.08</f>
        <v>34.32</v>
      </c>
    </row>
    <row r="11" spans="1:11">
      <c r="B11" s="205" t="s">
        <v>212</v>
      </c>
      <c r="C11" s="181">
        <v>27084</v>
      </c>
      <c r="D11" s="181">
        <v>28450</v>
      </c>
      <c r="E11" s="181">
        <f t="shared" ref="E11:E16" si="3">+C11*0.08</f>
        <v>2166.7200000000003</v>
      </c>
      <c r="F11" s="182">
        <v>22349</v>
      </c>
      <c r="G11" s="182">
        <v>24396</v>
      </c>
      <c r="H11" s="182">
        <f>+F11*0.08</f>
        <v>1787.92</v>
      </c>
      <c r="I11" s="181">
        <v>4671</v>
      </c>
      <c r="J11" s="181">
        <v>4537</v>
      </c>
      <c r="K11" s="319">
        <f t="shared" si="2"/>
        <v>373.68</v>
      </c>
    </row>
    <row r="12" spans="1:11">
      <c r="B12" s="70" t="s">
        <v>213</v>
      </c>
      <c r="C12" s="71">
        <v>0</v>
      </c>
      <c r="D12" s="71">
        <v>0</v>
      </c>
      <c r="E12" s="71">
        <f t="shared" si="3"/>
        <v>0</v>
      </c>
      <c r="F12" s="72">
        <v>0</v>
      </c>
      <c r="G12" s="72">
        <v>0</v>
      </c>
      <c r="H12" s="72">
        <f t="shared" ref="H12:H16" si="4">+F12*0.08</f>
        <v>0</v>
      </c>
      <c r="I12" s="71">
        <v>0</v>
      </c>
      <c r="J12" s="71">
        <v>0</v>
      </c>
      <c r="K12" s="71">
        <f t="shared" si="2"/>
        <v>0</v>
      </c>
    </row>
    <row r="13" spans="1:11">
      <c r="B13" s="70" t="s">
        <v>214</v>
      </c>
      <c r="C13" s="71">
        <v>535</v>
      </c>
      <c r="D13" s="71">
        <v>554</v>
      </c>
      <c r="E13" s="71">
        <f t="shared" si="3"/>
        <v>42.800000000000004</v>
      </c>
      <c r="F13" s="72">
        <v>83</v>
      </c>
      <c r="G13" s="72">
        <v>55</v>
      </c>
      <c r="H13" s="72">
        <f t="shared" si="4"/>
        <v>6.6400000000000006</v>
      </c>
      <c r="I13" s="71">
        <v>452</v>
      </c>
      <c r="J13" s="71">
        <v>498</v>
      </c>
      <c r="K13" s="71">
        <f t="shared" si="2"/>
        <v>36.160000000000004</v>
      </c>
    </row>
    <row r="14" spans="1:11">
      <c r="B14" s="70" t="s">
        <v>215</v>
      </c>
      <c r="C14" s="71">
        <v>0</v>
      </c>
      <c r="D14" s="71">
        <v>0</v>
      </c>
      <c r="E14" s="71">
        <f t="shared" si="3"/>
        <v>0</v>
      </c>
      <c r="F14" s="72">
        <v>0</v>
      </c>
      <c r="G14" s="72">
        <v>0</v>
      </c>
      <c r="H14" s="182">
        <f t="shared" si="4"/>
        <v>0</v>
      </c>
      <c r="I14" s="71">
        <v>0</v>
      </c>
      <c r="J14" s="71">
        <v>0</v>
      </c>
      <c r="K14" s="71">
        <f t="shared" si="2"/>
        <v>0</v>
      </c>
    </row>
    <row r="15" spans="1:11">
      <c r="B15" s="70" t="s">
        <v>216</v>
      </c>
      <c r="C15" s="71">
        <v>2735</v>
      </c>
      <c r="D15" s="71">
        <v>2582</v>
      </c>
      <c r="E15" s="71">
        <f t="shared" si="3"/>
        <v>218.8</v>
      </c>
      <c r="F15" s="72">
        <v>2546</v>
      </c>
      <c r="G15" s="72">
        <v>2434</v>
      </c>
      <c r="H15" s="72">
        <f t="shared" si="4"/>
        <v>203.68</v>
      </c>
      <c r="I15" s="71">
        <v>516</v>
      </c>
      <c r="J15" s="71">
        <v>486</v>
      </c>
      <c r="K15" s="71">
        <f t="shared" si="2"/>
        <v>41.28</v>
      </c>
    </row>
    <row r="16" spans="1:11">
      <c r="B16" s="70" t="s">
        <v>217</v>
      </c>
      <c r="C16" s="71">
        <v>0</v>
      </c>
      <c r="D16" s="71">
        <v>1009</v>
      </c>
      <c r="E16" s="181">
        <f t="shared" si="3"/>
        <v>0</v>
      </c>
      <c r="F16" s="72">
        <v>0</v>
      </c>
      <c r="G16" s="72">
        <v>0</v>
      </c>
      <c r="H16" s="182">
        <f t="shared" si="4"/>
        <v>0</v>
      </c>
      <c r="I16" s="71">
        <v>0</v>
      </c>
      <c r="J16" s="71">
        <v>3944</v>
      </c>
      <c r="K16" s="181">
        <f t="shared" si="2"/>
        <v>0</v>
      </c>
    </row>
    <row r="17" spans="2:11">
      <c r="B17" s="70" t="s">
        <v>144</v>
      </c>
      <c r="C17" s="71">
        <f>+C9+C12+C13+C14+C15+C16</f>
        <v>32144</v>
      </c>
      <c r="D17" s="71">
        <f t="shared" ref="D17:E17" si="5">+D9+D12+D13+D14+D15+D16</f>
        <v>34390</v>
      </c>
      <c r="E17" s="71">
        <f t="shared" si="5"/>
        <v>2571.5200000000004</v>
      </c>
      <c r="F17" s="72">
        <f>+F9+F12+F13+F14+F15+F16</f>
        <v>29984</v>
      </c>
      <c r="G17" s="72">
        <f t="shared" ref="G17:H17" si="6">+G9+G12+G13+G14+G15+G16</f>
        <v>34880</v>
      </c>
      <c r="H17" s="72">
        <f t="shared" si="6"/>
        <v>2398.7199999999998</v>
      </c>
      <c r="I17" s="71">
        <f t="shared" ref="I17:K17" si="7">+I9+I12+I13+I14+I15+I16</f>
        <v>6068</v>
      </c>
      <c r="J17" s="71">
        <f t="shared" si="7"/>
        <v>9970</v>
      </c>
      <c r="K17" s="71">
        <f t="shared" si="7"/>
        <v>485.44000000000005</v>
      </c>
    </row>
    <row r="18" spans="2:11" ht="11.25" customHeight="1"/>
    <row r="20" spans="2:11">
      <c r="B20" s="276" t="s">
        <v>551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C9:I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3.7109375" style="73" bestFit="1" customWidth="1"/>
    <col min="3" max="3" width="8.5703125" style="73" bestFit="1" customWidth="1"/>
    <col min="4" max="4" width="12.7109375" style="73" bestFit="1" customWidth="1"/>
    <col min="5" max="5" width="14" style="73" bestFit="1" customWidth="1"/>
    <col min="6" max="6" width="14" style="73" customWidth="1"/>
    <col min="7" max="7" width="6.5703125" style="73" bestFit="1" customWidth="1"/>
    <col min="8" max="16384" width="11.42578125" style="73"/>
  </cols>
  <sheetData>
    <row r="1" spans="1:10" ht="6" customHeight="1"/>
    <row r="2" spans="1:10">
      <c r="A2" s="438" t="s">
        <v>28</v>
      </c>
      <c r="B2" s="438"/>
      <c r="C2" s="438"/>
      <c r="D2" s="438"/>
    </row>
    <row r="4" spans="1:10" s="17" customFormat="1">
      <c r="B4" s="441" t="s">
        <v>219</v>
      </c>
      <c r="C4" s="441"/>
      <c r="D4" s="441"/>
      <c r="E4" s="441"/>
      <c r="F4" s="441"/>
      <c r="G4" s="441"/>
    </row>
    <row r="5" spans="1:10">
      <c r="B5" s="79"/>
      <c r="C5" s="120"/>
      <c r="D5" s="442" t="s">
        <v>399</v>
      </c>
      <c r="E5" s="442"/>
      <c r="F5" s="442"/>
      <c r="G5" s="442"/>
      <c r="H5" s="121"/>
      <c r="I5" s="443"/>
      <c r="J5" s="443"/>
    </row>
    <row r="6" spans="1:10">
      <c r="B6" s="122" t="s">
        <v>220</v>
      </c>
      <c r="C6" s="123" t="s">
        <v>400</v>
      </c>
      <c r="D6" s="74" t="s">
        <v>210</v>
      </c>
      <c r="E6" s="74" t="s">
        <v>221</v>
      </c>
      <c r="F6" s="74" t="s">
        <v>215</v>
      </c>
      <c r="G6" s="74" t="s">
        <v>401</v>
      </c>
    </row>
    <row r="7" spans="1:10">
      <c r="B7" s="82" t="s">
        <v>222</v>
      </c>
      <c r="C7" s="401">
        <v>1072</v>
      </c>
      <c r="D7" s="408">
        <v>1072</v>
      </c>
      <c r="E7" s="76"/>
      <c r="F7" s="76"/>
      <c r="G7" s="76"/>
    </row>
    <row r="8" spans="1:10">
      <c r="B8" s="124" t="s">
        <v>223</v>
      </c>
      <c r="C8" s="401">
        <v>1088</v>
      </c>
      <c r="D8" s="408">
        <v>1088</v>
      </c>
      <c r="E8" s="408"/>
      <c r="F8" s="408"/>
      <c r="G8" s="408"/>
    </row>
    <row r="9" spans="1:10">
      <c r="B9" s="82" t="s">
        <v>224</v>
      </c>
      <c r="C9" s="401">
        <v>64029</v>
      </c>
      <c r="D9" s="408">
        <v>64029</v>
      </c>
      <c r="E9" s="408"/>
      <c r="F9" s="408"/>
      <c r="G9" s="408"/>
    </row>
    <row r="10" spans="1:10">
      <c r="B10" s="82" t="s">
        <v>225</v>
      </c>
      <c r="C10" s="401">
        <v>6938</v>
      </c>
      <c r="D10" s="408">
        <v>6938</v>
      </c>
      <c r="E10" s="408"/>
      <c r="F10" s="408"/>
      <c r="G10" s="408"/>
    </row>
    <row r="11" spans="1:10">
      <c r="B11" s="82" t="s">
        <v>226</v>
      </c>
      <c r="C11" s="401">
        <v>1176</v>
      </c>
      <c r="D11" s="408">
        <v>1176</v>
      </c>
      <c r="E11" s="408">
        <v>1176</v>
      </c>
      <c r="F11" s="408"/>
      <c r="G11" s="408"/>
    </row>
    <row r="12" spans="1:10">
      <c r="B12" s="82" t="s">
        <v>227</v>
      </c>
      <c r="C12" s="401">
        <v>194</v>
      </c>
      <c r="D12" s="408">
        <v>194</v>
      </c>
      <c r="E12" s="408"/>
      <c r="F12" s="408"/>
      <c r="G12" s="408"/>
    </row>
    <row r="13" spans="1:10">
      <c r="B13" s="82" t="s">
        <v>228</v>
      </c>
      <c r="C13" s="401">
        <v>0</v>
      </c>
      <c r="D13" s="408"/>
      <c r="E13" s="408"/>
      <c r="F13" s="408"/>
      <c r="G13" s="408">
        <v>0</v>
      </c>
    </row>
    <row r="14" spans="1:10">
      <c r="B14" s="82" t="s">
        <v>229</v>
      </c>
      <c r="C14" s="401">
        <v>0</v>
      </c>
      <c r="D14" s="408"/>
      <c r="E14" s="408"/>
      <c r="F14" s="408"/>
      <c r="G14" s="408">
        <v>0</v>
      </c>
    </row>
    <row r="15" spans="1:10">
      <c r="B15" s="82" t="s">
        <v>230</v>
      </c>
      <c r="C15" s="401">
        <v>0</v>
      </c>
      <c r="D15" s="408"/>
      <c r="E15" s="408"/>
      <c r="F15" s="408"/>
      <c r="G15" s="408">
        <v>0</v>
      </c>
    </row>
    <row r="16" spans="1:10">
      <c r="B16" s="82" t="s">
        <v>231</v>
      </c>
      <c r="C16" s="401">
        <v>0</v>
      </c>
      <c r="D16" s="408"/>
      <c r="E16" s="408"/>
      <c r="F16" s="408"/>
      <c r="G16" s="408">
        <v>0</v>
      </c>
    </row>
    <row r="17" spans="2:7">
      <c r="B17" s="82" t="s">
        <v>232</v>
      </c>
      <c r="C17" s="401">
        <v>53</v>
      </c>
      <c r="D17" s="408"/>
      <c r="E17" s="408"/>
      <c r="F17" s="408"/>
      <c r="G17" s="408">
        <v>53</v>
      </c>
    </row>
    <row r="18" spans="2:7">
      <c r="B18" s="82" t="s">
        <v>233</v>
      </c>
      <c r="C18" s="401">
        <v>236</v>
      </c>
      <c r="D18" s="408"/>
      <c r="E18" s="408"/>
      <c r="F18" s="408"/>
      <c r="G18" s="408">
        <v>236</v>
      </c>
    </row>
    <row r="19" spans="2:7">
      <c r="B19" s="82" t="s">
        <v>234</v>
      </c>
      <c r="C19" s="406">
        <v>89</v>
      </c>
      <c r="D19" s="409"/>
      <c r="E19" s="409"/>
      <c r="F19" s="409"/>
      <c r="G19" s="409">
        <v>89</v>
      </c>
    </row>
    <row r="20" spans="2:7">
      <c r="B20" s="125" t="s">
        <v>235</v>
      </c>
      <c r="C20" s="407">
        <f>SUM(C7:C19)</f>
        <v>74875</v>
      </c>
      <c r="D20" s="407">
        <f t="shared" ref="D20:G20" si="0">SUM(D7:D19)</f>
        <v>74497</v>
      </c>
      <c r="E20" s="407">
        <f t="shared" si="0"/>
        <v>1176</v>
      </c>
      <c r="F20" s="407">
        <f t="shared" si="0"/>
        <v>0</v>
      </c>
      <c r="G20" s="407">
        <f t="shared" si="0"/>
        <v>378</v>
      </c>
    </row>
    <row r="21" spans="2:7">
      <c r="B21" s="126"/>
      <c r="C21" s="127"/>
      <c r="D21" s="127"/>
      <c r="E21" s="127"/>
      <c r="F21" s="127"/>
      <c r="G21" s="127"/>
    </row>
    <row r="23" spans="2:7">
      <c r="B23" s="276" t="s">
        <v>237</v>
      </c>
      <c r="C23" s="276"/>
      <c r="D23" s="276"/>
    </row>
    <row r="24" spans="2:7">
      <c r="B24" s="276" t="s">
        <v>551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" style="73" bestFit="1" customWidth="1"/>
    <col min="3" max="3" width="13.5703125" style="73" bestFit="1" customWidth="1"/>
    <col min="4" max="16384" width="11.42578125" style="73"/>
  </cols>
  <sheetData>
    <row r="1" spans="1:4" ht="6" customHeight="1"/>
    <row r="2" spans="1:4">
      <c r="A2" s="438" t="s">
        <v>28</v>
      </c>
      <c r="B2" s="438"/>
      <c r="C2" s="438"/>
      <c r="D2" s="438"/>
    </row>
    <row r="4" spans="1:4">
      <c r="B4" s="444" t="s">
        <v>448</v>
      </c>
      <c r="C4" s="444"/>
    </row>
    <row r="5" spans="1:4">
      <c r="B5" s="444" t="s">
        <v>449</v>
      </c>
      <c r="C5" s="444"/>
    </row>
    <row r="7" spans="1:4">
      <c r="B7" s="128" t="s">
        <v>239</v>
      </c>
      <c r="C7" s="410">
        <v>74875</v>
      </c>
    </row>
    <row r="8" spans="1:4">
      <c r="B8" s="73" t="s">
        <v>49</v>
      </c>
      <c r="C8" s="411">
        <v>6370</v>
      </c>
    </row>
    <row r="9" spans="1:4">
      <c r="B9" s="73" t="s">
        <v>249</v>
      </c>
      <c r="C9" s="411">
        <v>351</v>
      </c>
    </row>
    <row r="10" spans="1:4">
      <c r="B10" s="73" t="s">
        <v>240</v>
      </c>
      <c r="C10" s="411">
        <v>-356</v>
      </c>
      <c r="D10" s="411"/>
    </row>
    <row r="11" spans="1:4">
      <c r="B11" s="128" t="s">
        <v>241</v>
      </c>
      <c r="C11" s="410">
        <v>80538</v>
      </c>
    </row>
    <row r="14" spans="1:4">
      <c r="B14" s="276" t="s">
        <v>551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61.42578125" style="73" bestFit="1" customWidth="1"/>
    <col min="3" max="5" width="22.42578125" style="73" customWidth="1"/>
    <col min="6" max="16384" width="11.42578125" style="73"/>
  </cols>
  <sheetData>
    <row r="1" spans="1:5" ht="6" customHeight="1"/>
    <row r="2" spans="1:5">
      <c r="A2" s="438" t="s">
        <v>28</v>
      </c>
      <c r="B2" s="438"/>
      <c r="C2" s="438"/>
      <c r="D2" s="438"/>
    </row>
    <row r="4" spans="1:5">
      <c r="B4" s="66" t="s">
        <v>7</v>
      </c>
    </row>
    <row r="5" spans="1:5">
      <c r="B5" s="77"/>
      <c r="C5" s="78" t="s">
        <v>243</v>
      </c>
      <c r="D5" s="78" t="s">
        <v>244</v>
      </c>
      <c r="E5" s="78" t="s">
        <v>245</v>
      </c>
    </row>
    <row r="6" spans="1:5">
      <c r="B6" s="79" t="s">
        <v>246</v>
      </c>
      <c r="C6" s="80">
        <v>1343</v>
      </c>
      <c r="D6" s="80">
        <v>1343</v>
      </c>
      <c r="E6" s="80">
        <v>2050</v>
      </c>
    </row>
    <row r="7" spans="1:5">
      <c r="B7" s="81" t="s">
        <v>606</v>
      </c>
      <c r="C7" s="80">
        <f>1525+125+2783+246</f>
        <v>4679</v>
      </c>
      <c r="D7" s="80">
        <f>4679-246</f>
        <v>4433</v>
      </c>
      <c r="E7" s="80">
        <v>0</v>
      </c>
    </row>
    <row r="8" spans="1:5">
      <c r="B8" s="82" t="s">
        <v>247</v>
      </c>
      <c r="C8" s="83">
        <v>-14</v>
      </c>
      <c r="D8" s="83">
        <v>-13</v>
      </c>
      <c r="E8" s="83">
        <v>-1</v>
      </c>
    </row>
    <row r="9" spans="1:5">
      <c r="B9" s="81" t="s">
        <v>248</v>
      </c>
      <c r="C9" s="83">
        <v>0</v>
      </c>
      <c r="D9" s="83">
        <v>0</v>
      </c>
      <c r="E9" s="83">
        <v>0</v>
      </c>
    </row>
    <row r="10" spans="1:5">
      <c r="B10" s="81" t="s">
        <v>232</v>
      </c>
      <c r="C10" s="83">
        <v>-53</v>
      </c>
      <c r="D10" s="83">
        <v>-53</v>
      </c>
      <c r="E10" s="83">
        <v>0</v>
      </c>
    </row>
    <row r="11" spans="1:5">
      <c r="B11" s="82" t="s">
        <v>249</v>
      </c>
      <c r="C11" s="84">
        <v>-352</v>
      </c>
      <c r="D11" s="84">
        <v>-304</v>
      </c>
      <c r="E11" s="84">
        <v>-44</v>
      </c>
    </row>
    <row r="12" spans="1:5">
      <c r="B12" s="70" t="s">
        <v>5</v>
      </c>
      <c r="C12" s="72">
        <f>SUM(C6:C11)</f>
        <v>5603</v>
      </c>
      <c r="D12" s="72">
        <f>SUM(D6:D11)</f>
        <v>5406</v>
      </c>
      <c r="E12" s="72">
        <f>SUM(E6:E11)</f>
        <v>2005</v>
      </c>
    </row>
    <row r="13" spans="1:5">
      <c r="B13" s="73" t="s">
        <v>250</v>
      </c>
      <c r="C13" s="85">
        <v>599</v>
      </c>
      <c r="D13" s="85">
        <v>599</v>
      </c>
      <c r="E13" s="85">
        <v>0</v>
      </c>
    </row>
    <row r="14" spans="1:5">
      <c r="B14" s="73" t="s">
        <v>251</v>
      </c>
      <c r="C14" s="85">
        <v>0</v>
      </c>
      <c r="D14" s="85">
        <v>0</v>
      </c>
      <c r="E14" s="85">
        <v>0</v>
      </c>
    </row>
    <row r="15" spans="1:5">
      <c r="B15" s="70" t="s">
        <v>6</v>
      </c>
      <c r="C15" s="72">
        <f>SUM(C12:C14)</f>
        <v>6202</v>
      </c>
      <c r="D15" s="72">
        <f>SUM(D12:D14)</f>
        <v>6005</v>
      </c>
      <c r="E15" s="72">
        <f>SUM(E12:E14)</f>
        <v>2005</v>
      </c>
    </row>
    <row r="16" spans="1:5">
      <c r="B16" s="82" t="s">
        <v>252</v>
      </c>
      <c r="C16" s="85">
        <v>704</v>
      </c>
      <c r="D16" s="85">
        <v>704</v>
      </c>
      <c r="E16" s="85">
        <v>0</v>
      </c>
    </row>
    <row r="17" spans="2:5">
      <c r="B17" s="70" t="s">
        <v>7</v>
      </c>
      <c r="C17" s="72">
        <f>SUM(C15:C16)</f>
        <v>6906</v>
      </c>
      <c r="D17" s="72">
        <f>SUM(D15:D16)</f>
        <v>6709</v>
      </c>
      <c r="E17" s="72">
        <f>SUM(E15:E16)</f>
        <v>2005</v>
      </c>
    </row>
    <row r="20" spans="2:5">
      <c r="B20" s="276" t="s">
        <v>551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2.5703125" style="73" bestFit="1" customWidth="1"/>
    <col min="3" max="3" width="19.42578125" style="73" bestFit="1" customWidth="1"/>
    <col min="4" max="4" width="15.28515625" style="73" customWidth="1"/>
    <col min="5" max="5" width="19.42578125" style="73" bestFit="1" customWidth="1"/>
    <col min="6" max="6" width="15.28515625" style="73" customWidth="1"/>
    <col min="7" max="7" width="19.42578125" style="73" bestFit="1" customWidth="1"/>
    <col min="8" max="8" width="15.28515625" style="73" customWidth="1"/>
    <col min="9" max="16384" width="11.42578125" style="73"/>
  </cols>
  <sheetData>
    <row r="1" spans="1:8" ht="6" customHeight="1"/>
    <row r="2" spans="1:8">
      <c r="A2" s="438" t="s">
        <v>28</v>
      </c>
      <c r="B2" s="438"/>
      <c r="C2" s="438"/>
      <c r="D2" s="438"/>
    </row>
    <row r="4" spans="1:8">
      <c r="B4" s="66" t="s">
        <v>209</v>
      </c>
    </row>
    <row r="5" spans="1:8">
      <c r="B5" s="79"/>
      <c r="C5" s="445" t="s">
        <v>243</v>
      </c>
      <c r="D5" s="445"/>
      <c r="E5" s="446" t="s">
        <v>244</v>
      </c>
      <c r="F5" s="446"/>
      <c r="G5" s="445" t="s">
        <v>245</v>
      </c>
      <c r="H5" s="445"/>
    </row>
    <row r="6" spans="1:8">
      <c r="B6" s="86"/>
      <c r="C6" s="87" t="s">
        <v>253</v>
      </c>
      <c r="D6" s="87" t="s">
        <v>209</v>
      </c>
      <c r="E6" s="88" t="s">
        <v>253</v>
      </c>
      <c r="F6" s="88" t="s">
        <v>209</v>
      </c>
      <c r="G6" s="87" t="s">
        <v>253</v>
      </c>
      <c r="H6" s="87" t="s">
        <v>209</v>
      </c>
    </row>
    <row r="7" spans="1:8">
      <c r="B7" s="79" t="s">
        <v>254</v>
      </c>
      <c r="C7" s="89">
        <v>0</v>
      </c>
      <c r="D7" s="89">
        <f>+C7*0.08</f>
        <v>0</v>
      </c>
      <c r="E7" s="80">
        <v>0</v>
      </c>
      <c r="F7" s="80">
        <f>+E7*0.08</f>
        <v>0</v>
      </c>
      <c r="G7" s="89">
        <v>0</v>
      </c>
      <c r="H7" s="89">
        <f>+G7*0.08</f>
        <v>0</v>
      </c>
    </row>
    <row r="8" spans="1:8">
      <c r="B8" s="81" t="s">
        <v>255</v>
      </c>
      <c r="C8" s="90">
        <v>189</v>
      </c>
      <c r="D8" s="90">
        <f>+C8*0.08</f>
        <v>15.120000000000001</v>
      </c>
      <c r="E8" s="83">
        <v>189</v>
      </c>
      <c r="F8" s="83">
        <f>+E8*0.08</f>
        <v>15.120000000000001</v>
      </c>
      <c r="G8" s="90">
        <v>0</v>
      </c>
      <c r="H8" s="90">
        <f>+G8*0.08</f>
        <v>0</v>
      </c>
    </row>
    <row r="9" spans="1:8">
      <c r="B9" s="81" t="s">
        <v>256</v>
      </c>
      <c r="C9" s="90">
        <v>73</v>
      </c>
      <c r="D9" s="90">
        <f t="shared" ref="D9:D17" si="0">+C9*0.08</f>
        <v>5.84</v>
      </c>
      <c r="E9" s="83">
        <v>73</v>
      </c>
      <c r="F9" s="83">
        <f t="shared" ref="F9:F17" si="1">+E9*0.08</f>
        <v>5.84</v>
      </c>
      <c r="G9" s="90">
        <v>0</v>
      </c>
      <c r="H9" s="90">
        <f t="shared" ref="H9:H17" si="2">+G9*0.08</f>
        <v>0</v>
      </c>
    </row>
    <row r="10" spans="1:8">
      <c r="B10" s="81" t="s">
        <v>257</v>
      </c>
      <c r="C10" s="90">
        <v>342</v>
      </c>
      <c r="D10" s="90">
        <f t="shared" si="0"/>
        <v>27.36</v>
      </c>
      <c r="E10" s="83">
        <v>1504</v>
      </c>
      <c r="F10" s="83">
        <f t="shared" si="1"/>
        <v>120.32000000000001</v>
      </c>
      <c r="G10" s="90">
        <v>366</v>
      </c>
      <c r="H10" s="90">
        <f t="shared" si="2"/>
        <v>29.28</v>
      </c>
    </row>
    <row r="11" spans="1:8">
      <c r="B11" s="81" t="s">
        <v>258</v>
      </c>
      <c r="C11" s="90">
        <v>0</v>
      </c>
      <c r="D11" s="90">
        <f t="shared" si="0"/>
        <v>0</v>
      </c>
      <c r="E11" s="83">
        <v>120</v>
      </c>
      <c r="F11" s="83">
        <f t="shared" si="1"/>
        <v>9.6</v>
      </c>
      <c r="G11" s="90">
        <v>0</v>
      </c>
      <c r="H11" s="90">
        <f t="shared" si="2"/>
        <v>0</v>
      </c>
    </row>
    <row r="12" spans="1:8">
      <c r="B12" s="81" t="s">
        <v>259</v>
      </c>
      <c r="C12" s="90">
        <v>0</v>
      </c>
      <c r="D12" s="90">
        <f t="shared" si="0"/>
        <v>0</v>
      </c>
      <c r="E12" s="83">
        <v>0</v>
      </c>
      <c r="F12" s="83">
        <f t="shared" si="1"/>
        <v>0</v>
      </c>
      <c r="G12" s="90">
        <v>0</v>
      </c>
      <c r="H12" s="90">
        <f t="shared" si="2"/>
        <v>0</v>
      </c>
    </row>
    <row r="13" spans="1:8">
      <c r="B13" s="81" t="s">
        <v>260</v>
      </c>
      <c r="C13" s="90">
        <v>0</v>
      </c>
      <c r="D13" s="90">
        <f t="shared" si="0"/>
        <v>0</v>
      </c>
      <c r="E13" s="83">
        <v>0</v>
      </c>
      <c r="F13" s="83">
        <f t="shared" si="1"/>
        <v>0</v>
      </c>
      <c r="G13" s="90">
        <v>0</v>
      </c>
      <c r="H13" s="90">
        <f t="shared" si="2"/>
        <v>0</v>
      </c>
    </row>
    <row r="14" spans="1:8">
      <c r="B14" s="81" t="s">
        <v>261</v>
      </c>
      <c r="C14" s="90">
        <v>0</v>
      </c>
      <c r="D14" s="90">
        <f t="shared" si="0"/>
        <v>0</v>
      </c>
      <c r="E14" s="83">
        <v>0</v>
      </c>
      <c r="F14" s="83">
        <f t="shared" si="1"/>
        <v>0</v>
      </c>
      <c r="G14" s="90">
        <v>0</v>
      </c>
      <c r="H14" s="90">
        <f t="shared" si="2"/>
        <v>0</v>
      </c>
    </row>
    <row r="15" spans="1:8">
      <c r="B15" s="81" t="s">
        <v>262</v>
      </c>
      <c r="C15" s="90">
        <v>373</v>
      </c>
      <c r="D15" s="90">
        <f t="shared" si="0"/>
        <v>29.84</v>
      </c>
      <c r="E15" s="83">
        <v>326</v>
      </c>
      <c r="F15" s="83">
        <f t="shared" si="1"/>
        <v>26.080000000000002</v>
      </c>
      <c r="G15" s="90">
        <v>47</v>
      </c>
      <c r="H15" s="90">
        <f t="shared" si="2"/>
        <v>3.7600000000000002</v>
      </c>
    </row>
    <row r="16" spans="1:8">
      <c r="B16" s="81" t="s">
        <v>263</v>
      </c>
      <c r="C16" s="90">
        <v>148</v>
      </c>
      <c r="D16" s="90">
        <f t="shared" si="0"/>
        <v>11.84</v>
      </c>
      <c r="E16" s="83">
        <v>148</v>
      </c>
      <c r="F16" s="83">
        <f t="shared" si="1"/>
        <v>11.84</v>
      </c>
      <c r="G16" s="90">
        <v>0</v>
      </c>
      <c r="H16" s="90">
        <f t="shared" si="2"/>
        <v>0</v>
      </c>
    </row>
    <row r="17" spans="2:8">
      <c r="B17" s="86" t="s">
        <v>264</v>
      </c>
      <c r="C17" s="91">
        <v>666</v>
      </c>
      <c r="D17" s="90">
        <f t="shared" si="0"/>
        <v>53.28</v>
      </c>
      <c r="E17" s="84">
        <v>2647</v>
      </c>
      <c r="F17" s="83">
        <f t="shared" si="1"/>
        <v>211.76</v>
      </c>
      <c r="G17" s="91">
        <v>16</v>
      </c>
      <c r="H17" s="90">
        <f t="shared" si="2"/>
        <v>1.28</v>
      </c>
    </row>
    <row r="18" spans="2:8">
      <c r="B18" s="70" t="s">
        <v>265</v>
      </c>
      <c r="C18" s="92">
        <f t="shared" ref="C18:H18" si="3">SUM(C7:C17)</f>
        <v>1791</v>
      </c>
      <c r="D18" s="92">
        <f t="shared" si="3"/>
        <v>143.28</v>
      </c>
      <c r="E18" s="72">
        <f t="shared" si="3"/>
        <v>5007</v>
      </c>
      <c r="F18" s="72">
        <f t="shared" si="3"/>
        <v>400.56</v>
      </c>
      <c r="G18" s="92">
        <f t="shared" si="3"/>
        <v>429</v>
      </c>
      <c r="H18" s="92">
        <f t="shared" si="3"/>
        <v>34.32</v>
      </c>
    </row>
    <row r="19" spans="2:8">
      <c r="C19" s="75"/>
      <c r="D19" s="75"/>
      <c r="E19" s="85"/>
      <c r="F19" s="85"/>
      <c r="G19" s="75"/>
      <c r="H19" s="75"/>
    </row>
    <row r="20" spans="2:8">
      <c r="B20" s="73" t="s">
        <v>266</v>
      </c>
      <c r="C20" s="75">
        <v>8684</v>
      </c>
      <c r="D20" s="75">
        <f>+C20*0.08</f>
        <v>694.72</v>
      </c>
      <c r="E20" s="85">
        <v>4135</v>
      </c>
      <c r="F20" s="85">
        <f>+E20*0.08</f>
        <v>330.8</v>
      </c>
      <c r="G20" s="75">
        <v>4485</v>
      </c>
      <c r="H20" s="75">
        <f>+G20*0.08</f>
        <v>358.8</v>
      </c>
    </row>
    <row r="21" spans="2:8">
      <c r="B21" s="73" t="s">
        <v>267</v>
      </c>
      <c r="C21" s="75">
        <v>432</v>
      </c>
      <c r="D21" s="75">
        <f t="shared" ref="D21:D24" si="4">+C21*0.08</f>
        <v>34.56</v>
      </c>
      <c r="E21" s="85">
        <v>431</v>
      </c>
      <c r="F21" s="85">
        <f t="shared" ref="F21:F24" si="5">+E21*0.08</f>
        <v>34.480000000000004</v>
      </c>
      <c r="G21" s="75">
        <v>1</v>
      </c>
      <c r="H21" s="75">
        <f t="shared" ref="H21:H24" si="6">+G21*0.08</f>
        <v>0.08</v>
      </c>
    </row>
    <row r="22" spans="2:8">
      <c r="B22" s="73" t="s">
        <v>268</v>
      </c>
      <c r="C22" s="75">
        <v>3003</v>
      </c>
      <c r="D22" s="75">
        <f t="shared" si="4"/>
        <v>240.24</v>
      </c>
      <c r="E22" s="85">
        <v>2920</v>
      </c>
      <c r="F22" s="85">
        <f t="shared" si="5"/>
        <v>233.6</v>
      </c>
      <c r="G22" s="75">
        <v>83</v>
      </c>
      <c r="H22" s="75">
        <f t="shared" si="6"/>
        <v>6.6400000000000006</v>
      </c>
    </row>
    <row r="23" spans="2:8">
      <c r="B23" s="73" t="s">
        <v>269</v>
      </c>
      <c r="C23" s="75">
        <v>6154</v>
      </c>
      <c r="D23" s="75">
        <f t="shared" si="4"/>
        <v>492.32</v>
      </c>
      <c r="E23" s="85">
        <v>6154</v>
      </c>
      <c r="F23" s="85">
        <f t="shared" si="5"/>
        <v>492.32</v>
      </c>
      <c r="G23" s="75">
        <v>0</v>
      </c>
      <c r="H23" s="75">
        <f t="shared" si="6"/>
        <v>0</v>
      </c>
    </row>
    <row r="24" spans="2:8">
      <c r="B24" s="73" t="s">
        <v>270</v>
      </c>
      <c r="C24" s="75">
        <v>8812</v>
      </c>
      <c r="D24" s="75">
        <f t="shared" si="4"/>
        <v>704.96</v>
      </c>
      <c r="E24" s="85">
        <v>8710</v>
      </c>
      <c r="F24" s="85">
        <f t="shared" si="5"/>
        <v>696.80000000000007</v>
      </c>
      <c r="G24" s="75">
        <v>102</v>
      </c>
      <c r="H24" s="75">
        <f t="shared" si="6"/>
        <v>8.16</v>
      </c>
    </row>
    <row r="25" spans="2:8">
      <c r="B25" s="70" t="s">
        <v>271</v>
      </c>
      <c r="C25" s="92">
        <f>SUM(C20:C24)</f>
        <v>27085</v>
      </c>
      <c r="D25" s="92">
        <f>SUM(D20:D24)</f>
        <v>2166.8000000000002</v>
      </c>
      <c r="E25" s="72">
        <f>SUM(E20:E24)</f>
        <v>22350</v>
      </c>
      <c r="F25" s="72">
        <f>SUM(F20:F24)</f>
        <v>1788</v>
      </c>
      <c r="G25" s="92">
        <f t="shared" ref="G25:H25" si="7">SUM(G20:G24)</f>
        <v>4671</v>
      </c>
      <c r="H25" s="92">
        <f t="shared" si="7"/>
        <v>373.68</v>
      </c>
    </row>
    <row r="26" spans="2:8">
      <c r="B26" s="93" t="s">
        <v>272</v>
      </c>
      <c r="C26" s="87">
        <f>+C18+C25</f>
        <v>28876</v>
      </c>
      <c r="D26" s="87">
        <f>+D18+D25</f>
        <v>2310.0800000000004</v>
      </c>
      <c r="E26" s="88">
        <f>+E18+E25</f>
        <v>27357</v>
      </c>
      <c r="F26" s="88">
        <f>+F18+F25</f>
        <v>2188.56</v>
      </c>
      <c r="G26" s="87">
        <f t="shared" ref="G26:H26" si="8">+G18+G25</f>
        <v>5100</v>
      </c>
      <c r="H26" s="87">
        <f t="shared" si="8"/>
        <v>408</v>
      </c>
    </row>
    <row r="27" spans="2:8">
      <c r="C27" s="75"/>
      <c r="D27" s="75"/>
      <c r="E27" s="85"/>
      <c r="F27" s="85"/>
      <c r="G27" s="75"/>
      <c r="H27" s="75"/>
    </row>
    <row r="28" spans="2:8">
      <c r="B28" s="79" t="s">
        <v>273</v>
      </c>
      <c r="C28" s="89">
        <v>0</v>
      </c>
      <c r="D28" s="89">
        <f>+C28*0.08</f>
        <v>0</v>
      </c>
      <c r="E28" s="80">
        <v>0</v>
      </c>
      <c r="F28" s="80">
        <f>+E28*0.08</f>
        <v>0</v>
      </c>
      <c r="G28" s="89">
        <v>0</v>
      </c>
      <c r="H28" s="89">
        <f>+G28*0.08</f>
        <v>0</v>
      </c>
    </row>
    <row r="29" spans="2:8">
      <c r="B29" s="81" t="s">
        <v>274</v>
      </c>
      <c r="C29" s="90">
        <v>0</v>
      </c>
      <c r="D29" s="90">
        <f>+C29*0.08</f>
        <v>0</v>
      </c>
      <c r="E29" s="83">
        <v>0</v>
      </c>
      <c r="F29" s="83">
        <f>+E29*0.08</f>
        <v>0</v>
      </c>
      <c r="G29" s="90">
        <v>0</v>
      </c>
      <c r="H29" s="90">
        <f>+G29*0.08</f>
        <v>0</v>
      </c>
    </row>
    <row r="30" spans="2:8">
      <c r="B30" s="81" t="s">
        <v>275</v>
      </c>
      <c r="C30" s="90">
        <v>0</v>
      </c>
      <c r="D30" s="90">
        <f t="shared" ref="D30:D31" si="9">+C30*0.08</f>
        <v>0</v>
      </c>
      <c r="E30" s="83">
        <v>0</v>
      </c>
      <c r="F30" s="83">
        <f t="shared" ref="F30:F31" si="10">+E30*0.08</f>
        <v>0</v>
      </c>
      <c r="G30" s="90">
        <v>0</v>
      </c>
      <c r="H30" s="90">
        <f t="shared" ref="H30:H31" si="11">+G30*0.08</f>
        <v>0</v>
      </c>
    </row>
    <row r="31" spans="2:8">
      <c r="B31" s="86" t="s">
        <v>276</v>
      </c>
      <c r="C31" s="91">
        <v>535</v>
      </c>
      <c r="D31" s="90">
        <f t="shared" si="9"/>
        <v>42.800000000000004</v>
      </c>
      <c r="E31" s="84">
        <v>83</v>
      </c>
      <c r="F31" s="83">
        <f t="shared" si="10"/>
        <v>6.6400000000000006</v>
      </c>
      <c r="G31" s="91">
        <v>452</v>
      </c>
      <c r="H31" s="90">
        <f t="shared" si="11"/>
        <v>36.160000000000004</v>
      </c>
    </row>
    <row r="32" spans="2:8">
      <c r="B32" s="70" t="s">
        <v>277</v>
      </c>
      <c r="C32" s="92">
        <f t="shared" ref="C32:H32" si="12">SUM(C28:C31)</f>
        <v>535</v>
      </c>
      <c r="D32" s="92">
        <f t="shared" si="12"/>
        <v>42.800000000000004</v>
      </c>
      <c r="E32" s="72">
        <f t="shared" si="12"/>
        <v>83</v>
      </c>
      <c r="F32" s="72">
        <f t="shared" si="12"/>
        <v>6.6400000000000006</v>
      </c>
      <c r="G32" s="92">
        <f t="shared" si="12"/>
        <v>452</v>
      </c>
      <c r="H32" s="92">
        <f t="shared" si="12"/>
        <v>36.160000000000004</v>
      </c>
    </row>
    <row r="33" spans="2:8">
      <c r="B33" s="70"/>
      <c r="C33" s="92"/>
      <c r="D33" s="92"/>
      <c r="E33" s="72"/>
      <c r="F33" s="72"/>
      <c r="G33" s="92"/>
      <c r="H33" s="92"/>
    </row>
    <row r="34" spans="2:8">
      <c r="B34" s="77" t="s">
        <v>278</v>
      </c>
      <c r="C34" s="94">
        <v>2735</v>
      </c>
      <c r="D34" s="94">
        <f>+C34*0.08</f>
        <v>218.8</v>
      </c>
      <c r="E34" s="95">
        <v>2546</v>
      </c>
      <c r="F34" s="95">
        <f>+E34*0.08</f>
        <v>203.68</v>
      </c>
      <c r="G34" s="94">
        <v>516</v>
      </c>
      <c r="H34" s="94">
        <f>+G34*0.08</f>
        <v>41.28</v>
      </c>
    </row>
    <row r="35" spans="2:8">
      <c r="B35" s="77" t="s">
        <v>279</v>
      </c>
      <c r="C35" s="94">
        <v>0</v>
      </c>
      <c r="D35" s="94">
        <f>+C35*0.08</f>
        <v>0</v>
      </c>
      <c r="E35" s="95">
        <v>0</v>
      </c>
      <c r="F35" s="95">
        <f>+E35*0.08</f>
        <v>0</v>
      </c>
      <c r="G35" s="94">
        <v>0</v>
      </c>
      <c r="H35" s="94">
        <f>+G35*0.08</f>
        <v>0</v>
      </c>
    </row>
    <row r="36" spans="2:8">
      <c r="B36" s="70" t="s">
        <v>280</v>
      </c>
      <c r="C36" s="92">
        <f>+C26+C32+C34</f>
        <v>32146</v>
      </c>
      <c r="D36" s="92">
        <f>+D26+D32+D34</f>
        <v>2571.6800000000007</v>
      </c>
      <c r="E36" s="72">
        <f>+E26+E32+E34</f>
        <v>29986</v>
      </c>
      <c r="F36" s="72">
        <f>+F26+F32+F34</f>
        <v>2398.8799999999997</v>
      </c>
      <c r="G36" s="92">
        <f t="shared" ref="G36:H36" si="13">+G26+G32+G34</f>
        <v>6068</v>
      </c>
      <c r="H36" s="92">
        <f t="shared" si="13"/>
        <v>485.44000000000005</v>
      </c>
    </row>
    <row r="39" spans="2:8">
      <c r="B39" s="276" t="s">
        <v>551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.42578125" style="73" bestFit="1" customWidth="1"/>
    <col min="3" max="4" width="20.5703125" style="73" customWidth="1"/>
    <col min="5" max="5" width="7.5703125" style="73" customWidth="1"/>
    <col min="6" max="6" width="20.5703125" style="73" customWidth="1"/>
    <col min="7" max="7" width="8.140625" style="73" customWidth="1"/>
    <col min="8" max="8" width="20.5703125" style="73" customWidth="1"/>
    <col min="9" max="16384" width="11.42578125" style="73"/>
  </cols>
  <sheetData>
    <row r="1" spans="1:8" ht="6" customHeight="1"/>
    <row r="2" spans="1:8">
      <c r="A2" s="438" t="s">
        <v>28</v>
      </c>
      <c r="B2" s="438"/>
      <c r="C2" s="438"/>
      <c r="D2" s="438"/>
    </row>
    <row r="4" spans="1:8">
      <c r="B4" s="66" t="s">
        <v>9</v>
      </c>
    </row>
    <row r="5" spans="1:8">
      <c r="B5" s="96"/>
      <c r="C5" s="92" t="s">
        <v>281</v>
      </c>
      <c r="D5" s="78" t="s">
        <v>243</v>
      </c>
      <c r="E5" s="78"/>
      <c r="F5" s="78" t="s">
        <v>244</v>
      </c>
      <c r="G5" s="78"/>
      <c r="H5" s="78" t="s">
        <v>245</v>
      </c>
    </row>
    <row r="6" spans="1:8">
      <c r="B6" s="97" t="s">
        <v>282</v>
      </c>
      <c r="C6" s="98"/>
      <c r="D6" s="99">
        <v>32144</v>
      </c>
      <c r="E6" s="99"/>
      <c r="F6" s="99">
        <v>29984</v>
      </c>
      <c r="G6" s="99"/>
      <c r="H6" s="99">
        <v>6068</v>
      </c>
    </row>
    <row r="7" spans="1:8">
      <c r="B7" s="77" t="s">
        <v>283</v>
      </c>
      <c r="C7" s="129">
        <v>4.5</v>
      </c>
      <c r="D7" s="95">
        <f>+D6*$C$7/100</f>
        <v>1446.48</v>
      </c>
      <c r="E7" s="95"/>
      <c r="F7" s="95">
        <f>+F6*$C$7/100</f>
        <v>1349.28</v>
      </c>
      <c r="G7" s="95"/>
      <c r="H7" s="95">
        <f>+H6*$C$7/100</f>
        <v>273.06</v>
      </c>
    </row>
    <row r="8" spans="1:8">
      <c r="B8" s="97" t="s">
        <v>284</v>
      </c>
      <c r="C8" s="100"/>
      <c r="D8" s="85"/>
      <c r="E8" s="85"/>
      <c r="F8" s="85"/>
      <c r="G8" s="85"/>
      <c r="H8" s="85"/>
    </row>
    <row r="9" spans="1:8">
      <c r="B9" s="73" t="s">
        <v>12</v>
      </c>
      <c r="C9" s="130">
        <v>2.5</v>
      </c>
      <c r="D9" s="85">
        <f>+D6*C9/100</f>
        <v>803.6</v>
      </c>
      <c r="E9" s="85"/>
      <c r="F9" s="85">
        <f>+F6*C9/100</f>
        <v>749.6</v>
      </c>
      <c r="G9" s="85"/>
      <c r="H9" s="85">
        <f>+H6*C9/100</f>
        <v>151.69999999999999</v>
      </c>
    </row>
    <row r="10" spans="1:8">
      <c r="B10" s="73" t="s">
        <v>285</v>
      </c>
      <c r="C10" s="130">
        <v>3</v>
      </c>
      <c r="D10" s="85">
        <f>+D6*C10/100</f>
        <v>964.32</v>
      </c>
      <c r="E10" s="85"/>
      <c r="F10" s="85">
        <f>+F6*C10/100</f>
        <v>899.52</v>
      </c>
      <c r="G10" s="85"/>
      <c r="H10" s="85">
        <f>+H6*C10/100</f>
        <v>182.04</v>
      </c>
    </row>
    <row r="11" spans="1:8">
      <c r="B11" s="73" t="s">
        <v>286</v>
      </c>
      <c r="C11" s="130">
        <v>2.5</v>
      </c>
      <c r="D11" s="85">
        <f>+D6*C11/100</f>
        <v>803.6</v>
      </c>
      <c r="E11" s="85"/>
      <c r="F11" s="85">
        <f>+F6*C11/100</f>
        <v>749.6</v>
      </c>
      <c r="G11" s="85"/>
      <c r="H11" s="85">
        <f>+H6*C11/100</f>
        <v>151.69999999999999</v>
      </c>
    </row>
    <row r="12" spans="1:8">
      <c r="B12" s="70" t="s">
        <v>287</v>
      </c>
      <c r="C12" s="92"/>
      <c r="D12" s="72">
        <f>SUM(D9:D11)</f>
        <v>2571.52</v>
      </c>
      <c r="E12" s="72"/>
      <c r="F12" s="72">
        <f>SUM(F9:F11)</f>
        <v>2398.7199999999998</v>
      </c>
      <c r="G12" s="72"/>
      <c r="H12" s="72">
        <f>SUM(H9:H11)</f>
        <v>485.44</v>
      </c>
    </row>
    <row r="13" spans="1:8">
      <c r="B13" s="73" t="s">
        <v>16</v>
      </c>
      <c r="C13" s="75"/>
      <c r="D13" s="85">
        <v>1585</v>
      </c>
      <c r="E13" s="85"/>
      <c r="F13" s="85">
        <v>1658</v>
      </c>
      <c r="G13" s="85"/>
      <c r="H13" s="85">
        <v>1247</v>
      </c>
    </row>
    <row r="14" spans="1:8">
      <c r="B14" s="70" t="s">
        <v>288</v>
      </c>
      <c r="C14" s="70"/>
      <c r="D14" s="101">
        <v>21.5</v>
      </c>
      <c r="E14" s="101"/>
      <c r="F14" s="101">
        <v>22.4</v>
      </c>
      <c r="G14" s="101"/>
      <c r="H14" s="101">
        <v>33</v>
      </c>
    </row>
    <row r="15" spans="1:8">
      <c r="B15" s="73" t="s">
        <v>615</v>
      </c>
      <c r="D15" s="102">
        <v>19.3</v>
      </c>
      <c r="E15" s="102"/>
      <c r="F15" s="102">
        <v>20</v>
      </c>
      <c r="G15" s="102"/>
      <c r="H15" s="102">
        <v>33</v>
      </c>
    </row>
    <row r="16" spans="1:8">
      <c r="B16" s="70" t="s">
        <v>289</v>
      </c>
      <c r="C16" s="70"/>
      <c r="D16" s="101">
        <v>17.399999999999999</v>
      </c>
      <c r="E16" s="101"/>
      <c r="F16" s="101">
        <v>17.899999999999999</v>
      </c>
      <c r="G16" s="101"/>
      <c r="H16" s="101">
        <v>33</v>
      </c>
    </row>
    <row r="19" spans="2:2">
      <c r="B19" s="276" t="s">
        <v>551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39</vt:i4>
      </vt:variant>
      <vt:variant>
        <vt:lpstr>Navngitte områder</vt:lpstr>
      </vt:variant>
      <vt:variant>
        <vt:i4>2</vt:i4>
      </vt:variant>
    </vt:vector>
  </HeadingPairs>
  <TitlesOfParts>
    <vt:vector size="41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2020-03-16T14:55:47Z</dcterms:modified>
</cp:coreProperties>
</file>