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0\Q4\"/>
    </mc:Choice>
  </mc:AlternateContent>
  <xr:revisionPtr revIDLastSave="0" documentId="13_ncr:1_{F83C8918-D05D-4BD8-AAFD-FA14E896FDF9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2" r:id="rId27"/>
    <sheet name="27" sheetId="184" r:id="rId28"/>
    <sheet name="28" sheetId="185" r:id="rId29"/>
    <sheet name="29" sheetId="186" r:id="rId30"/>
    <sheet name="30" sheetId="187" r:id="rId31"/>
    <sheet name="31" sheetId="188" r:id="rId32"/>
    <sheet name="32" sheetId="189" r:id="rId33"/>
    <sheet name="33" sheetId="190" r:id="rId34"/>
    <sheet name="34" sheetId="191" r:id="rId35"/>
    <sheet name="35" sheetId="192" r:id="rId36"/>
    <sheet name="36" sheetId="196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82" l="1"/>
  <c r="F18" i="182"/>
  <c r="F17" i="182"/>
  <c r="E16" i="182"/>
  <c r="D16" i="182"/>
  <c r="C16" i="182"/>
  <c r="F15" i="182"/>
  <c r="F14" i="182"/>
  <c r="F13" i="182"/>
  <c r="F12" i="182"/>
  <c r="F11" i="182"/>
  <c r="F10" i="182"/>
  <c r="F9" i="182"/>
  <c r="F16" i="182" s="1"/>
  <c r="F8" i="182"/>
  <c r="F18" i="175" l="1"/>
  <c r="E18" i="175"/>
  <c r="D18" i="175"/>
  <c r="C18" i="175"/>
  <c r="G17" i="175"/>
  <c r="G16" i="175"/>
  <c r="G15" i="175"/>
  <c r="G18" i="175" l="1"/>
  <c r="H10" i="175"/>
  <c r="G10" i="175"/>
  <c r="F10" i="175"/>
  <c r="E10" i="175"/>
  <c r="D10" i="175"/>
  <c r="C10" i="175"/>
  <c r="H9" i="175"/>
  <c r="I9" i="175" s="1"/>
  <c r="I10" i="175" s="1"/>
  <c r="I8" i="175"/>
  <c r="D16" i="184" l="1"/>
  <c r="H15" i="184"/>
  <c r="H16" i="184" s="1"/>
  <c r="G15" i="184"/>
  <c r="G16" i="184" s="1"/>
  <c r="F15" i="184"/>
  <c r="E15" i="184"/>
  <c r="I15" i="184" s="1"/>
  <c r="D15" i="184"/>
  <c r="C15" i="184"/>
  <c r="I14" i="184"/>
  <c r="I13" i="184"/>
  <c r="I12" i="184"/>
  <c r="I11" i="184"/>
  <c r="F10" i="184"/>
  <c r="F16" i="184" s="1"/>
  <c r="C10" i="184"/>
  <c r="C16" i="184" s="1"/>
  <c r="I9" i="184"/>
  <c r="E16" i="184" l="1"/>
  <c r="I10" i="184"/>
  <c r="I16" i="184" s="1"/>
  <c r="G17" i="173" l="1"/>
  <c r="E17" i="173"/>
  <c r="D17" i="173"/>
  <c r="G16" i="173"/>
  <c r="F16" i="173"/>
  <c r="C16" i="173"/>
  <c r="H16" i="173" s="1"/>
  <c r="G15" i="173"/>
  <c r="E15" i="173"/>
  <c r="D15" i="173"/>
  <c r="H14" i="173"/>
  <c r="F14" i="173"/>
  <c r="C14" i="173"/>
  <c r="C13" i="173"/>
  <c r="H13" i="173" s="1"/>
  <c r="C12" i="173"/>
  <c r="H12" i="173" s="1"/>
  <c r="F11" i="173"/>
  <c r="F15" i="173" s="1"/>
  <c r="F17" i="173" s="1"/>
  <c r="C11" i="173"/>
  <c r="H11" i="173" s="1"/>
  <c r="C10" i="173"/>
  <c r="H10" i="173" s="1"/>
  <c r="H9" i="173"/>
  <c r="C9" i="173"/>
  <c r="H8" i="173"/>
  <c r="C8" i="173"/>
  <c r="C7" i="173"/>
  <c r="H7" i="173" s="1"/>
  <c r="C6" i="173"/>
  <c r="H6" i="173" s="1"/>
  <c r="H15" i="173" l="1"/>
  <c r="H17" i="173" s="1"/>
  <c r="C15" i="173"/>
  <c r="C17" i="173" s="1"/>
  <c r="F20" i="190" l="1"/>
  <c r="E20" i="190"/>
  <c r="C20" i="190"/>
  <c r="B20" i="190"/>
  <c r="F12" i="190"/>
  <c r="E12" i="190"/>
  <c r="C12" i="190"/>
  <c r="B12" i="190"/>
  <c r="C7" i="161" l="1"/>
  <c r="D7" i="161"/>
  <c r="J9" i="158" l="1"/>
  <c r="J16" i="158" s="1"/>
  <c r="G6" i="186"/>
  <c r="G20" i="159"/>
  <c r="F20" i="159"/>
  <c r="E20" i="159"/>
  <c r="D20" i="159"/>
  <c r="C20" i="159"/>
  <c r="C18" i="169"/>
  <c r="E18" i="169"/>
  <c r="E20" i="169" s="1"/>
  <c r="E23" i="169" s="1"/>
  <c r="D18" i="169"/>
  <c r="F18" i="169"/>
  <c r="G18" i="169"/>
  <c r="H18" i="169"/>
  <c r="C8" i="169"/>
  <c r="D8" i="169"/>
  <c r="E8" i="169"/>
  <c r="F8" i="169"/>
  <c r="F20" i="169" s="1"/>
  <c r="F23" i="169" s="1"/>
  <c r="G8" i="169"/>
  <c r="H8" i="169"/>
  <c r="H11" i="163"/>
  <c r="H10" i="163"/>
  <c r="H9" i="163"/>
  <c r="F11" i="163"/>
  <c r="F10" i="163"/>
  <c r="F9" i="163"/>
  <c r="D11" i="163"/>
  <c r="D10" i="163"/>
  <c r="D9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H32" i="162" s="1"/>
  <c r="F31" i="162"/>
  <c r="F30" i="162"/>
  <c r="F29" i="162"/>
  <c r="F28" i="162"/>
  <c r="D31" i="162"/>
  <c r="D32" i="162" s="1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5" i="158"/>
  <c r="E14" i="158"/>
  <c r="E13" i="158"/>
  <c r="E12" i="158"/>
  <c r="E11" i="158"/>
  <c r="E10" i="158"/>
  <c r="H15" i="158"/>
  <c r="H14" i="158"/>
  <c r="H13" i="158"/>
  <c r="H12" i="158"/>
  <c r="H11" i="158"/>
  <c r="H10" i="158"/>
  <c r="K15" i="158"/>
  <c r="K14" i="158"/>
  <c r="K13" i="158"/>
  <c r="K12" i="158"/>
  <c r="K11" i="158"/>
  <c r="K10" i="158"/>
  <c r="K9" i="158" s="1"/>
  <c r="G9" i="158"/>
  <c r="G16" i="158" s="1"/>
  <c r="F9" i="158"/>
  <c r="F16" i="158" s="1"/>
  <c r="I9" i="158"/>
  <c r="I16" i="158" s="1"/>
  <c r="D9" i="158"/>
  <c r="D16" i="158" s="1"/>
  <c r="C9" i="158"/>
  <c r="C16" i="158" s="1"/>
  <c r="E12" i="161"/>
  <c r="E15" i="161" s="1"/>
  <c r="E17" i="161" s="1"/>
  <c r="D12" i="161"/>
  <c r="D15" i="161" s="1"/>
  <c r="D17" i="161" s="1"/>
  <c r="C12" i="161"/>
  <c r="C15" i="161" s="1"/>
  <c r="C17" i="161" s="1"/>
  <c r="H12" i="169"/>
  <c r="H20" i="169" s="1"/>
  <c r="H23" i="169" s="1"/>
  <c r="F12" i="169"/>
  <c r="D12" i="169"/>
  <c r="D20" i="169" s="1"/>
  <c r="D23" i="169" s="1"/>
  <c r="G12" i="169"/>
  <c r="E12" i="169"/>
  <c r="C12" i="169"/>
  <c r="E11" i="168"/>
  <c r="D11" i="168"/>
  <c r="C11" i="168"/>
  <c r="C11" i="172"/>
  <c r="F32" i="162"/>
  <c r="C20" i="169" l="1"/>
  <c r="C23" i="169" s="1"/>
  <c r="G20" i="169"/>
  <c r="G23" i="169" s="1"/>
  <c r="F12" i="163"/>
  <c r="H12" i="163"/>
  <c r="D12" i="163"/>
  <c r="C26" i="162"/>
  <c r="C36" i="162" s="1"/>
  <c r="D25" i="162"/>
  <c r="D18" i="162"/>
  <c r="F25" i="162"/>
  <c r="E26" i="162"/>
  <c r="E36" i="162" s="1"/>
  <c r="F18" i="162"/>
  <c r="H25" i="162"/>
  <c r="G26" i="162"/>
  <c r="G36" i="162" s="1"/>
  <c r="H18" i="162"/>
  <c r="K16" i="158"/>
  <c r="H9" i="158"/>
  <c r="H16" i="158" s="1"/>
  <c r="E9" i="158"/>
  <c r="E16" i="158" s="1"/>
  <c r="D26" i="162" l="1"/>
  <c r="D36" i="162" s="1"/>
  <c r="F26" i="162"/>
  <c r="F36" i="162" s="1"/>
  <c r="H26" i="162"/>
  <c r="H36" i="162" s="1"/>
</calcChain>
</file>

<file path=xl/sharedStrings.xml><?xml version="1.0" encoding="utf-8"?>
<sst xmlns="http://schemas.openxmlformats.org/spreadsheetml/2006/main" count="1254" uniqueCount="689">
  <si>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</si>
  <si>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</si>
  <si>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</si>
  <si>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</si>
  <si>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</si>
  <si>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</si>
  <si>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</si>
  <si>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</si>
  <si>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</si>
  <si>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</si>
  <si>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</si>
  <si>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</si>
  <si>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</si>
  <si>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</si>
  <si>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</si>
  <si>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</si>
  <si>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</si>
  <si>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</si>
  <si>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</si>
  <si>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</si>
  <si>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</si>
  <si>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</si>
  <si>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</si>
  <si>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</si>
  <si>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</si>
  <si>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</si>
  <si>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</si>
  <si>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</si>
  <si>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</si>
  <si>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</si>
  <si>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</si>
  <si>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</si>
  <si>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</si>
  <si>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</si>
  <si>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</si>
  <si>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</si>
  <si>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</si>
  <si>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</si>
  <si>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</si>
  <si>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</si>
  <si>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</si>
  <si>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</si>
  <si>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</si>
  <si>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</si>
  <si>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</si>
  <si>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</si>
  <si>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</si>
  <si>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</si>
  <si>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</si>
  <si>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</si>
  <si>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</si>
  <si>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</si>
  <si>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</si>
  <si>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</si>
  <si>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</si>
  <si>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</si>
  <si>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</si>
  <si>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</si>
  <si>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</si>
  <si>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</si>
  <si>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</si>
  <si>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</si>
  <si>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</si>
  <si>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</si>
  <si>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</si>
  <si>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</si>
  <si>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</si>
  <si>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</si>
  <si>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</si>
  <si>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</si>
  <si>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</si>
  <si>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</si>
  <si>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</si>
  <si>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</si>
  <si>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</si>
  <si>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</si>
  <si>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</si>
  <si>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</si>
  <si>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</si>
  <si>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</si>
  <si>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</si>
  <si>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</si>
  <si>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</si>
  <si>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</si>
  <si>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</si>
  <si>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</si>
  <si>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</si>
  <si>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</si>
  <si>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</si>
  <si>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</si>
  <si>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</si>
  <si>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</si>
  <si>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</si>
  <si>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</si>
  <si>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</si>
  <si>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</si>
  <si>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</si>
  <si>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</si>
  <si>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</si>
  <si>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</si>
  <si>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</si>
  <si>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</si>
  <si>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</si>
  <si>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</si>
  <si>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</si>
  <si>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</si>
  <si>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</si>
  <si>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</si>
  <si>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</si>
  <si>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</si>
  <si>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</si>
  <si>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</si>
  <si>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</si>
  <si>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</si>
  <si>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</si>
  <si>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</si>
  <si>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</si>
  <si>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</si>
  <si>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</si>
  <si>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</si>
  <si>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</si>
  <si>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</si>
  <si>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</si>
  <si>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</si>
  <si>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</si>
  <si>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</si>
  <si>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</si>
  <si>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</si>
  <si>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</si>
  <si>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</si>
  <si>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</si>
  <si>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</si>
  <si>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</si>
  <si>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</si>
  <si>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</si>
  <si>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</si>
  <si>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</si>
  <si>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</si>
  <si>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</si>
  <si>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</si>
  <si>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</si>
  <si>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</si>
  <si>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</si>
  <si>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</si>
  <si>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</si>
  <si>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</si>
  <si>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</si>
  <si>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</si>
  <si>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</si>
  <si>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</si>
  <si>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</si>
  <si>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</si>
  <si>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</si>
  <si>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</si>
  <si>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</si>
  <si>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</si>
  <si>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</si>
  <si>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</si>
  <si>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</si>
  <si>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</si>
  <si>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</si>
  <si>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</si>
  <si>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</si>
  <si>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</si>
  <si>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</si>
  <si>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</si>
  <si>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</si>
  <si>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</si>
  <si>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</si>
  <si>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</si>
  <si>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</si>
  <si>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</si>
  <si>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</si>
  <si>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</si>
  <si>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</si>
  <si>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</si>
  <si>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</si>
  <si>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</si>
  <si>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</si>
  <si>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</si>
  <si>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</si>
  <si>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</si>
  <si>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</si>
  <si>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</si>
  <si>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</si>
  <si>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</si>
  <si>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</si>
  <si>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</si>
  <si>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</si>
  <si>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</si>
  <si>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</si>
  <si>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</si>
  <si>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</si>
  <si>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</si>
  <si>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</si>
  <si>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</si>
  <si>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</si>
  <si>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</si>
  <si>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</si>
  <si>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</si>
  <si>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</si>
  <si>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</si>
  <si>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</si>
  <si>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</si>
  <si>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</si>
  <si>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</si>
  <si>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</si>
  <si>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</si>
  <si>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</si>
  <si>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</si>
  <si>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</si>
  <si>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</si>
  <si>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</si>
  <si>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</si>
  <si>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</si>
  <si>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</si>
  <si>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</si>
  <si>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</si>
  <si>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</si>
  <si>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</si>
  <si>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</si>
  <si>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</si>
  <si>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</si>
  <si>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</si>
  <si>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</si>
  <si>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</si>
  <si>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</si>
  <si>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</si>
  <si>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</si>
  <si>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</si>
  <si>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</si>
  <si>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</si>
  <si>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</si>
  <si>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</si>
  <si>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</si>
  <si>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</si>
  <si>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</si>
  <si>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</si>
  <si>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</si>
  <si>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</si>
  <si>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</si>
  <si>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</si>
  <si>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</si>
  <si>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</si>
  <si>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</si>
  <si>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</si>
  <si>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</si>
  <si>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</si>
  <si>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</si>
  <si>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</si>
  <si>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</si>
  <si>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</si>
  <si>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</si>
  <si>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</si>
  <si>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</si>
  <si>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</si>
  <si>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</si>
  <si>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</si>
  <si>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</si>
  <si>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</si>
  <si>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</si>
  <si>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</si>
  <si>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</si>
  <si>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</si>
  <si>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</si>
  <si>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</si>
  <si>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</si>
  <si>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</si>
  <si>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</si>
  <si>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</si>
  <si>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</si>
  <si>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</si>
  <si>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</si>
  <si>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</si>
  <si>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</si>
  <si>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</si>
  <si>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</si>
  <si>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</si>
  <si>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</si>
  <si>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</si>
  <si>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</si>
  <si>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</si>
  <si>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</si>
  <si>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</si>
  <si>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</si>
  <si>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</si>
  <si>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</si>
  <si>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</si>
  <si>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</si>
  <si>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</si>
  <si>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</si>
  <si>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</si>
  <si>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</si>
  <si>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</si>
  <si>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</si>
  <si>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</si>
  <si>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</si>
  <si>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</si>
  <si>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</si>
  <si>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CL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</si>
  <si>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</si>
  <si>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</si>
  <si>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</si>
  <si>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</si>
  <si>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</si>
  <si>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</si>
  <si>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</si>
  <si>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</si>
  <si>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</si>
  <si>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</si>
  <si>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</si>
  <si>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</si>
  <si>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</si>
  <si>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MT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</si>
  <si>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</si>
  <si>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</si>
  <si>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</si>
  <si>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</si>
  <si>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</si>
  <si>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</si>
  <si>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</si>
  <si>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</si>
  <si>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</si>
  <si>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</si>
  <si>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</si>
  <si>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</si>
  <si>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</si>
  <si>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</si>
  <si>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</si>
  <si>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</si>
  <si>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</si>
  <si>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</si>
  <si>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</si>
  <si>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</si>
  <si>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</si>
  <si>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</si>
  <si>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</si>
  <si>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</si>
  <si>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</si>
  <si>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</si>
  <si>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</si>
  <si>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</si>
  <si>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</si>
  <si>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</si>
  <si>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</si>
  <si>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</si>
  <si>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</si>
  <si>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</si>
  <si>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</si>
  <si>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</si>
  <si>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</si>
  <si>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</si>
  <si>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</si>
  <si>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</si>
  <si>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</si>
  <si>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</si>
  <si>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</si>
  <si>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</si>
  <si>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</si>
  <si>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</si>
  <si>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</si>
  <si>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</si>
  <si>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</si>
  <si>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JPY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</si>
  <si>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</si>
  <si>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</si>
  <si>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</si>
  <si>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</si>
  <si>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</si>
  <si>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</si>
  <si>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</si>
  <si>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</si>
  <si>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</si>
  <si>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</si>
  <si>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</si>
  <si>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</si>
  <si>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</si>
  <si>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</si>
  <si>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</si>
  <si>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</si>
  <si>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</si>
  <si>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</si>
  <si>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</si>
  <si>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</si>
  <si>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</si>
  <si>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</si>
  <si>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</si>
  <si>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</si>
  <si>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</si>
  <si>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</si>
  <si>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</si>
  <si>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</si>
  <si>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</si>
  <si>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</si>
  <si>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</si>
  <si>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</si>
  <si>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</si>
  <si>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</si>
  <si>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</si>
  <si>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</si>
  <si>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</si>
  <si>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</si>
  <si>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</si>
  <si>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</si>
  <si>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</si>
  <si>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</si>
  <si>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</si>
  <si>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</si>
  <si>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</si>
  <si>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</si>
  <si>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</si>
  <si>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</si>
  <si>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</si>
  <si>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</si>
  <si>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</si>
  <si>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</si>
  <si>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</si>
  <si>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</si>
  <si>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</si>
  <si>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</si>
  <si>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</si>
  <si>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</si>
  <si>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</si>
  <si>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</si>
  <si>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</si>
  <si>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</si>
  <si>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</si>
  <si>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</si>
  <si>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</si>
  <si>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</si>
  <si>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</si>
  <si>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</si>
  <si>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</si>
  <si>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</si>
  <si>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</si>
  <si>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</si>
  <si>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</si>
  <si>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</si>
  <si>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</si>
  <si>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</si>
  <si>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</si>
  <si>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</si>
  <si>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</si>
  <si>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</si>
  <si>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</si>
  <si>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</si>
  <si>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</si>
  <si>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</si>
  <si>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</si>
  <si>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</si>
  <si>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</si>
  <si>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</si>
  <si>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</si>
  <si>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</si>
  <si>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</si>
  <si>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</si>
  <si>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</si>
  <si>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</si>
  <si>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</si>
  <si>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</si>
  <si>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</si>
  <si>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</si>
  <si>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</si>
  <si>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</si>
  <si>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</si>
  <si>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</si>
  <si>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</si>
  <si>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</si>
  <si>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</si>
  <si>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</si>
  <si>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</si>
  <si>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</si>
  <si>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</si>
  <si>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</si>
  <si>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</si>
  <si>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</si>
  <si>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</si>
  <si>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</si>
  <si>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</si>
  <si>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</si>
  <si>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</si>
  <si>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</si>
  <si>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</si>
  <si>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</si>
  <si>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</si>
  <si>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</si>
  <si>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</si>
  <si>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</si>
  <si>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</si>
  <si>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</si>
  <si>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</si>
  <si>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</si>
  <si>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</si>
  <si>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</si>
  <si>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</si>
  <si>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</si>
  <si>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</si>
  <si>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</si>
  <si>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</si>
  <si>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</si>
  <si>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</si>
  <si>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</si>
  <si>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</si>
  <si>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</si>
  <si>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</si>
  <si>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</si>
  <si>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</si>
  <si>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</si>
  <si>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</si>
  <si>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</si>
  <si>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</si>
  <si>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</si>
  <si>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</si>
  <si>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</si>
  <si>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</si>
  <si>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</si>
  <si>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</si>
  <si>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</si>
  <si>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</si>
  <si>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</si>
  <si>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</si>
  <si>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</si>
  <si>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</si>
  <si>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</si>
  <si>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</si>
  <si>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</si>
  <si>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</si>
  <si>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</si>
  <si>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</si>
  <si>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</si>
  <si>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</si>
  <si>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</si>
  <si>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</si>
  <si>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</si>
  <si>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</si>
  <si>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</si>
  <si>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</si>
  <si>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</si>
  <si>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</si>
  <si>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</si>
  <si>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</si>
  <si>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</si>
  <si>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</si>
  <si>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</si>
  <si>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DO</t>
  </si>
  <si>
    <t>HR</t>
  </si>
  <si>
    <t>IL</t>
  </si>
  <si>
    <t>KE</t>
  </si>
  <si>
    <t>LU</t>
  </si>
  <si>
    <t>TR</t>
  </si>
  <si>
    <t>UA</t>
  </si>
  <si>
    <t>[0.25,0.50)</t>
  </si>
  <si>
    <t>[0.50,0.75)</t>
  </si>
  <si>
    <t>Øvrige massemarked</t>
  </si>
  <si>
    <t>Generelle foretak</t>
  </si>
  <si>
    <t>Opptjent egenkapital i form av tilbakeholdte resultater</t>
  </si>
  <si>
    <t>BE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</si>
  <si>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</si>
  <si>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</si>
  <si>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</si>
  <si>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</si>
  <si>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</si>
  <si>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</si>
  <si>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31.12.19</t>
  </si>
  <si>
    <t>Total kapitalkrav kredittrisiko</t>
  </si>
  <si>
    <t>Avgang av engasjement og overføring til steg 3 (individuell vurdering)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</si>
  <si>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</si>
  <si>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</si>
  <si>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</si>
  <si>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Herav: 
USD</t>
  </si>
  <si>
    <t>Aksjer og andeler</t>
  </si>
  <si>
    <t>Engasjement i mislighold UB Q4 2019</t>
  </si>
  <si>
    <t>Andorra</t>
  </si>
  <si>
    <t>De Forente Arabiske Emirater</t>
  </si>
  <si>
    <t>Østerrike</t>
  </si>
  <si>
    <t>Australia</t>
  </si>
  <si>
    <t>Belgia</t>
  </si>
  <si>
    <t>Bulgaria</t>
  </si>
  <si>
    <t>Brasil</t>
  </si>
  <si>
    <t>Canada</t>
  </si>
  <si>
    <t>Sveits</t>
  </si>
  <si>
    <t>Chile</t>
  </si>
  <si>
    <t>Tsjekkia</t>
  </si>
  <si>
    <t>Tyskland</t>
  </si>
  <si>
    <t>Danmark</t>
  </si>
  <si>
    <t>Den Dominikanske Republikk</t>
  </si>
  <si>
    <t>Estland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</si>
  <si>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</si>
  <si>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</si>
  <si>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</si>
  <si>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</si>
  <si>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</si>
  <si>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</si>
  <si>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</si>
  <si>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</si>
  <si>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</si>
  <si>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</si>
  <si>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</si>
  <si>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</si>
  <si>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</si>
  <si>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</si>
  <si>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</si>
  <si>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</si>
  <si>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Latvia</t>
  </si>
  <si>
    <t>Malta</t>
  </si>
  <si>
    <t>Nederland</t>
  </si>
  <si>
    <t>Filippinene</t>
  </si>
  <si>
    <t>Polen</t>
  </si>
  <si>
    <t>Portugal</t>
  </si>
  <si>
    <t>Romania</t>
  </si>
  <si>
    <t>Saudi-Arabia</t>
  </si>
  <si>
    <t>Sverige</t>
  </si>
  <si>
    <t>Singapore</t>
  </si>
  <si>
    <t>Slovenia</t>
  </si>
  <si>
    <t>Thailand</t>
  </si>
  <si>
    <t>Tyrkia</t>
  </si>
  <si>
    <t>Ukraina</t>
  </si>
  <si>
    <t>USA</t>
  </si>
  <si>
    <t>Tall er oppgitt i kroner og prosent om ikke annet er oppgitt.</t>
  </si>
  <si>
    <t>Risikovektede eiendeler 31.12.19</t>
  </si>
  <si>
    <t>SK</t>
  </si>
  <si>
    <t>Slovakia</t>
  </si>
  <si>
    <t>Risikovektede eiendeler 30.09.20</t>
  </si>
  <si>
    <t>31.12.20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</si>
  <si>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</si>
  <si>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</si>
  <si>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</si>
  <si>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</si>
  <si>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</si>
  <si>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</si>
  <si>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</si>
  <si>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</si>
  <si>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</si>
  <si>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</si>
  <si>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</si>
  <si>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</si>
  <si>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</si>
  <si>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</si>
  <si>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</si>
  <si>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</si>
  <si>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</si>
  <si>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</si>
  <si>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</si>
  <si>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</si>
  <si>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KONSERN 2020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</si>
  <si>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</si>
  <si>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</si>
  <si>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</si>
  <si>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</si>
  <si>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</si>
  <si>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</si>
  <si>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</si>
  <si>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</si>
  <si>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</si>
  <si>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</si>
  <si>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</si>
  <si>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Eksponering 01.01.2020</t>
  </si>
  <si>
    <t>Eksponering 31.12.2020</t>
  </si>
  <si>
    <t>Økning i eksisterende forventede tap i steg 3 (individuelt vurdert)</t>
  </si>
  <si>
    <t>Nye forventede tap i steg 3 (individuelt vurdert)</t>
  </si>
  <si>
    <t>LAND</t>
  </si>
  <si>
    <t>LANDNAVN</t>
  </si>
  <si>
    <t>Eksponering_standard</t>
  </si>
  <si>
    <t>S1</t>
  </si>
  <si>
    <t>S2</t>
  </si>
  <si>
    <t>S3</t>
  </si>
  <si>
    <t>S4</t>
  </si>
  <si>
    <t>S5</t>
  </si>
  <si>
    <t>S6</t>
  </si>
  <si>
    <t>Totalt_kapitalkrav</t>
  </si>
  <si>
    <t>Vekter_for_kapitalkrav</t>
  </si>
  <si>
    <t>Sats</t>
  </si>
  <si>
    <t>Engasjement i mislighold UB Q4 2020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</si>
  <si>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</si>
  <si>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</si>
  <si>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</si>
  <si>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</si>
  <si>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</si>
  <si>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</si>
  <si>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</si>
  <si>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</si>
  <si>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</si>
  <si>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</si>
  <si>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ECL 01.01.2020</t>
  </si>
  <si>
    <t>Endring steg 3 (individuelt vurdert)</t>
  </si>
  <si>
    <t>ECL  31.12.2020</t>
  </si>
  <si>
    <t xml:space="preserve"> - herav forventet tap på utlån PM</t>
  </si>
  <si>
    <t xml:space="preserve"> - herav forventet tap på utlån NL</t>
  </si>
  <si>
    <t xml:space="preserve"> - herav forventet tap på garantier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</si>
</sst>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10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82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0" fillId="0" borderId="11" xfId="0" applyBorder="1"/>
    <xf numFmtId="0" fontId="98" fillId="0" borderId="11" xfId="0" applyFont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0" fillId="0" borderId="29" xfId="0" applyBorder="1"/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184" fontId="7" fillId="0" borderId="61" xfId="15133" applyNumberFormat="1" applyFont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183" fontId="0" fillId="0" borderId="12" xfId="15141" applyNumberFormat="1" applyFont="1" applyFill="1" applyBorder="1"/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7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7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7" borderId="0" xfId="15141" applyNumberFormat="1" applyFont="1" applyFill="1"/>
    <xf numFmtId="188" fontId="0" fillId="87" borderId="35" xfId="15141" applyNumberFormat="1" applyFont="1" applyFill="1" applyBorder="1"/>
    <xf numFmtId="0" fontId="0" fillId="87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7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8" borderId="0" xfId="15141" applyNumberFormat="1" applyFont="1" applyFill="1" applyBorder="1" applyAlignment="1">
      <alignment horizontal="right" wrapText="1"/>
    </xf>
    <xf numFmtId="1" fontId="99" fillId="88" borderId="0" xfId="15141" applyNumberFormat="1" applyFont="1" applyFill="1"/>
    <xf numFmtId="188" fontId="0" fillId="88" borderId="0" xfId="15141" applyNumberFormat="1" applyFont="1" applyFill="1"/>
    <xf numFmtId="188" fontId="0" fillId="88" borderId="29" xfId="15141" applyNumberFormat="1" applyFont="1" applyFill="1" applyBorder="1"/>
    <xf numFmtId="188" fontId="87" fillId="88" borderId="0" xfId="15141" applyNumberFormat="1" applyFont="1" applyFill="1"/>
    <xf numFmtId="188" fontId="0" fillId="88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7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7" borderId="29" xfId="15141" applyNumberFormat="1" applyFont="1" applyFill="1" applyBorder="1"/>
    <xf numFmtId="183" fontId="98" fillId="87" borderId="35" xfId="15141" applyNumberFormat="1" applyFont="1" applyFill="1" applyBorder="1" applyAlignment="1">
      <alignment horizontal="right" vertical="top" wrapText="1"/>
    </xf>
    <xf numFmtId="183" fontId="98" fillId="87" borderId="36" xfId="15141" applyNumberFormat="1" applyFont="1" applyFill="1" applyBorder="1" applyAlignment="1">
      <alignment horizontal="right" vertical="top" wrapText="1"/>
    </xf>
    <xf numFmtId="183" fontId="98" fillId="87" borderId="34" xfId="15141" applyNumberFormat="1" applyFont="1" applyFill="1" applyBorder="1" applyAlignment="1">
      <alignment horizontal="right"/>
    </xf>
    <xf numFmtId="183" fontId="98" fillId="87" borderId="36" xfId="15141" applyNumberFormat="1" applyFont="1" applyFill="1" applyBorder="1" applyAlignment="1">
      <alignment horizontal="right"/>
    </xf>
    <xf numFmtId="183" fontId="98" fillId="87" borderId="35" xfId="15141" applyNumberFormat="1" applyFont="1" applyFill="1" applyBorder="1" applyAlignment="1">
      <alignment horizontal="right"/>
    </xf>
    <xf numFmtId="183" fontId="0" fillId="87" borderId="18" xfId="15141" applyNumberFormat="1" applyFont="1" applyFill="1" applyBorder="1"/>
    <xf numFmtId="183" fontId="0" fillId="87" borderId="13" xfId="15141" applyNumberFormat="1" applyFont="1" applyFill="1" applyBorder="1"/>
    <xf numFmtId="183" fontId="0" fillId="87" borderId="0" xfId="15141" applyNumberFormat="1" applyFont="1" applyFill="1" applyBorder="1"/>
    <xf numFmtId="183" fontId="0" fillId="87" borderId="32" xfId="15141" applyNumberFormat="1" applyFont="1" applyFill="1" applyBorder="1"/>
    <xf numFmtId="183" fontId="7" fillId="87" borderId="22" xfId="15141" applyNumberFormat="1" applyFont="1" applyFill="1" applyBorder="1"/>
    <xf numFmtId="183" fontId="7" fillId="87" borderId="32" xfId="15141" applyNumberFormat="1" applyFont="1" applyFill="1" applyBorder="1"/>
    <xf numFmtId="1" fontId="99" fillId="87" borderId="0" xfId="15141" applyNumberFormat="1" applyFont="1" applyFill="1"/>
    <xf numFmtId="183" fontId="7" fillId="87" borderId="0" xfId="15141" applyNumberFormat="1" applyFont="1" applyFill="1" applyBorder="1"/>
    <xf numFmtId="1" fontId="99" fillId="87" borderId="22" xfId="15141" applyNumberFormat="1" applyFont="1" applyFill="1" applyBorder="1"/>
    <xf numFmtId="1" fontId="99" fillId="87" borderId="32" xfId="15141" applyNumberFormat="1" applyFont="1" applyFill="1" applyBorder="1"/>
    <xf numFmtId="1" fontId="88" fillId="87" borderId="0" xfId="15141" applyNumberFormat="1" applyFont="1" applyFill="1"/>
    <xf numFmtId="183" fontId="7" fillId="87" borderId="18" xfId="15141" applyNumberFormat="1" applyFont="1" applyFill="1" applyBorder="1"/>
    <xf numFmtId="11" fontId="0" fillId="0" borderId="12" xfId="15135" applyNumberFormat="1" applyFont="1" applyBorder="1" applyProtection="1">
      <protection locked="0"/>
    </xf>
    <xf numFmtId="11" fontId="0" fillId="0" borderId="12" xfId="15135" applyNumberFormat="1" applyFont="1" applyBorder="1"/>
    <xf numFmtId="0" fontId="28" fillId="87" borderId="11" xfId="0" applyFont="1" applyFill="1" applyBorder="1" applyAlignment="1">
      <alignment horizontal="center" wrapText="1"/>
    </xf>
    <xf numFmtId="0" fontId="28" fillId="87" borderId="11" xfId="0" applyFont="1" applyFill="1" applyBorder="1"/>
    <xf numFmtId="183" fontId="0" fillId="87" borderId="11" xfId="0" applyNumberFormat="1" applyFill="1" applyBorder="1"/>
    <xf numFmtId="0" fontId="28" fillId="87" borderId="11" xfId="0" applyFont="1" applyFill="1" applyBorder="1" applyAlignment="1">
      <alignment horizontal="center" vertical="top" wrapText="1"/>
    </xf>
    <xf numFmtId="3" fontId="108" fillId="87" borderId="0" xfId="15186" applyNumberFormat="1" applyFill="1"/>
    <xf numFmtId="165" fontId="108" fillId="87" borderId="0" xfId="15141" applyFont="1" applyFill="1"/>
    <xf numFmtId="3" fontId="108" fillId="87" borderId="11" xfId="15186" applyNumberFormat="1" applyFill="1" applyBorder="1"/>
    <xf numFmtId="3" fontId="108" fillId="87" borderId="35" xfId="15186" applyNumberFormat="1" applyFill="1" applyBorder="1"/>
    <xf numFmtId="0" fontId="9" fillId="0" borderId="0" xfId="4" applyFont="1" applyFill="1" applyAlignment="1">
      <alignment horizontal="right"/>
    </xf>
    <xf numFmtId="0" fontId="9" fillId="0" borderId="0" xfId="4" applyFont="1" applyFill="1"/>
    <xf numFmtId="14" fontId="9" fillId="0" borderId="0" xfId="4" applyNumberFormat="1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Fill="1" applyBorder="1" applyAlignment="1">
      <alignment horizontal="left"/>
    </xf>
    <xf numFmtId="183" fontId="28" fillId="87" borderId="29" xfId="15141" applyNumberFormat="1" applyFont="1" applyFill="1" applyBorder="1" applyAlignment="1">
      <alignment horizontal="center" vertical="top" wrapText="1"/>
    </xf>
    <xf numFmtId="183" fontId="28" fillId="87" borderId="30" xfId="15141" applyNumberFormat="1" applyFont="1" applyFill="1" applyBorder="1" applyAlignment="1">
      <alignment horizontal="center" vertical="top" wrapText="1"/>
    </xf>
    <xf numFmtId="183" fontId="28" fillId="87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2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203" customWidth="1"/>
    <col min="5" max="5" width="18.42578125" style="203" bestFit="1" customWidth="1"/>
    <col min="6" max="6" width="35.140625" style="203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505</v>
      </c>
      <c r="E2" s="9" t="s">
        <v>506</v>
      </c>
      <c r="F2" s="9"/>
      <c r="G2" s="11"/>
    </row>
    <row r="3" spans="1:7">
      <c r="A3" s="3"/>
      <c r="B3" s="205" t="s">
        <v>514</v>
      </c>
      <c r="C3" s="4"/>
      <c r="D3" s="200"/>
      <c r="E3" s="200"/>
      <c r="F3" s="200"/>
      <c r="G3" s="1"/>
    </row>
    <row r="4" spans="1:7" s="207" customFormat="1">
      <c r="A4" s="239">
        <v>1</v>
      </c>
      <c r="B4" s="240" t="s">
        <v>27</v>
      </c>
      <c r="C4" s="240"/>
      <c r="D4" s="201">
        <v>44196</v>
      </c>
      <c r="E4" s="241" t="s">
        <v>509</v>
      </c>
      <c r="F4" s="241" t="s">
        <v>378</v>
      </c>
      <c r="G4" s="206"/>
    </row>
    <row r="5" spans="1:7">
      <c r="A5" s="3">
        <v>2</v>
      </c>
      <c r="B5" s="4" t="s">
        <v>137</v>
      </c>
      <c r="C5" s="4"/>
      <c r="D5" s="199">
        <v>44196</v>
      </c>
      <c r="E5" s="200" t="s">
        <v>510</v>
      </c>
      <c r="F5" s="200"/>
      <c r="G5" s="1"/>
    </row>
    <row r="6" spans="1:7">
      <c r="A6" s="5"/>
      <c r="B6" s="204" t="s">
        <v>9</v>
      </c>
      <c r="C6" s="6"/>
      <c r="D6" s="201"/>
      <c r="E6" s="202"/>
      <c r="F6" s="202"/>
      <c r="G6" s="2"/>
    </row>
    <row r="7" spans="1:7" s="207" customFormat="1">
      <c r="A7" s="232">
        <v>3</v>
      </c>
      <c r="B7" s="233" t="s">
        <v>208</v>
      </c>
      <c r="C7" s="233"/>
      <c r="D7" s="199">
        <v>44196</v>
      </c>
      <c r="E7" s="234" t="s">
        <v>509</v>
      </c>
      <c r="F7" s="234" t="s">
        <v>383</v>
      </c>
      <c r="G7" s="208"/>
    </row>
    <row r="8" spans="1:7">
      <c r="A8" s="5">
        <v>4</v>
      </c>
      <c r="B8" s="6" t="s">
        <v>228</v>
      </c>
      <c r="C8" s="6"/>
      <c r="D8" s="201">
        <v>44196</v>
      </c>
      <c r="E8" s="202" t="s">
        <v>510</v>
      </c>
      <c r="F8" s="202" t="s">
        <v>384</v>
      </c>
      <c r="G8" s="2"/>
    </row>
    <row r="9" spans="1:7">
      <c r="A9" s="3">
        <v>5</v>
      </c>
      <c r="B9" s="4" t="s">
        <v>232</v>
      </c>
      <c r="C9" s="4"/>
      <c r="D9" s="199">
        <v>44196</v>
      </c>
      <c r="E9" s="200" t="s">
        <v>510</v>
      </c>
      <c r="F9" s="200" t="s">
        <v>386</v>
      </c>
      <c r="G9" s="1"/>
    </row>
    <row r="10" spans="1:7">
      <c r="A10" s="5">
        <v>6</v>
      </c>
      <c r="B10" s="6" t="s">
        <v>7</v>
      </c>
      <c r="C10" s="6"/>
      <c r="D10" s="201">
        <v>44196</v>
      </c>
      <c r="E10" s="202" t="s">
        <v>510</v>
      </c>
      <c r="F10" s="202"/>
      <c r="G10" s="2"/>
    </row>
    <row r="11" spans="1:7">
      <c r="A11" s="3">
        <v>7</v>
      </c>
      <c r="B11" s="4" t="s">
        <v>200</v>
      </c>
      <c r="C11" s="4"/>
      <c r="D11" s="199">
        <v>44196</v>
      </c>
      <c r="E11" s="200" t="s">
        <v>510</v>
      </c>
      <c r="F11" s="200"/>
      <c r="G11" s="1"/>
    </row>
    <row r="12" spans="1:7">
      <c r="A12" s="5">
        <v>8</v>
      </c>
      <c r="B12" s="6" t="s">
        <v>9</v>
      </c>
      <c r="C12" s="6"/>
      <c r="D12" s="201">
        <v>44196</v>
      </c>
      <c r="E12" s="202" t="s">
        <v>510</v>
      </c>
      <c r="F12" s="202"/>
      <c r="G12" s="2"/>
    </row>
    <row r="13" spans="1:7" s="207" customFormat="1">
      <c r="A13" s="232">
        <v>9</v>
      </c>
      <c r="B13" s="233" t="s">
        <v>504</v>
      </c>
      <c r="C13" s="233"/>
      <c r="D13" s="199">
        <v>44196</v>
      </c>
      <c r="E13" s="234" t="s">
        <v>509</v>
      </c>
      <c r="F13" s="234" t="s">
        <v>388</v>
      </c>
      <c r="G13" s="208"/>
    </row>
    <row r="14" spans="1:7" s="207" customFormat="1">
      <c r="A14" s="239">
        <v>10</v>
      </c>
      <c r="B14" s="240" t="s">
        <v>324</v>
      </c>
      <c r="C14" s="240"/>
      <c r="D14" s="201">
        <v>44196</v>
      </c>
      <c r="E14" s="241" t="s">
        <v>509</v>
      </c>
      <c r="F14" s="241" t="s">
        <v>507</v>
      </c>
      <c r="G14" s="206"/>
    </row>
    <row r="15" spans="1:7" s="207" customFormat="1">
      <c r="A15" s="232">
        <v>11</v>
      </c>
      <c r="B15" s="233" t="s">
        <v>326</v>
      </c>
      <c r="C15" s="233"/>
      <c r="D15" s="199">
        <v>44196</v>
      </c>
      <c r="E15" s="234" t="s">
        <v>509</v>
      </c>
      <c r="F15" s="234" t="s">
        <v>507</v>
      </c>
      <c r="G15" s="208"/>
    </row>
    <row r="16" spans="1:7" s="207" customFormat="1">
      <c r="A16" s="239">
        <v>12</v>
      </c>
      <c r="B16" s="240" t="s">
        <v>328</v>
      </c>
      <c r="C16" s="240"/>
      <c r="D16" s="201">
        <v>44196</v>
      </c>
      <c r="E16" s="241" t="s">
        <v>509</v>
      </c>
      <c r="F16" s="241" t="s">
        <v>507</v>
      </c>
      <c r="G16" s="206"/>
    </row>
    <row r="17" spans="1:7" s="207" customFormat="1">
      <c r="A17" s="232">
        <v>13</v>
      </c>
      <c r="B17" s="233" t="s">
        <v>39</v>
      </c>
      <c r="C17" s="233"/>
      <c r="D17" s="199">
        <v>44196</v>
      </c>
      <c r="E17" s="234" t="s">
        <v>509</v>
      </c>
      <c r="F17" s="234" t="s">
        <v>390</v>
      </c>
      <c r="G17" s="208"/>
    </row>
    <row r="18" spans="1:7" s="207" customFormat="1">
      <c r="A18" s="239">
        <v>14</v>
      </c>
      <c r="B18" s="240" t="s">
        <v>56</v>
      </c>
      <c r="C18" s="240"/>
      <c r="D18" s="201">
        <v>44196</v>
      </c>
      <c r="E18" s="241" t="s">
        <v>509</v>
      </c>
      <c r="F18" s="241" t="s">
        <v>392</v>
      </c>
      <c r="G18" s="206"/>
    </row>
    <row r="19" spans="1:7">
      <c r="A19" s="3"/>
      <c r="B19" s="205" t="s">
        <v>394</v>
      </c>
      <c r="C19" s="4"/>
      <c r="D19" s="199"/>
      <c r="E19" s="200"/>
      <c r="F19" s="200"/>
      <c r="G19" s="1"/>
    </row>
    <row r="20" spans="1:7" s="207" customFormat="1">
      <c r="A20" s="239">
        <v>15</v>
      </c>
      <c r="B20" s="240" t="s">
        <v>84</v>
      </c>
      <c r="C20" s="240"/>
      <c r="D20" s="201">
        <v>44196</v>
      </c>
      <c r="E20" s="241" t="s">
        <v>509</v>
      </c>
      <c r="F20" s="241" t="s">
        <v>395</v>
      </c>
      <c r="G20" s="206"/>
    </row>
    <row r="21" spans="1:7">
      <c r="A21" s="232">
        <v>16</v>
      </c>
      <c r="B21" s="233" t="s">
        <v>104</v>
      </c>
      <c r="C21" s="233"/>
      <c r="D21" s="199">
        <v>44196</v>
      </c>
      <c r="E21" s="234" t="s">
        <v>511</v>
      </c>
      <c r="F21" s="234" t="s">
        <v>396</v>
      </c>
      <c r="G21" s="1"/>
    </row>
    <row r="22" spans="1:7">
      <c r="A22" s="5">
        <v>17</v>
      </c>
      <c r="B22" s="6" t="s">
        <v>335</v>
      </c>
      <c r="C22" s="6"/>
      <c r="D22" s="201">
        <v>44196</v>
      </c>
      <c r="E22" s="202" t="s">
        <v>510</v>
      </c>
      <c r="F22" s="202"/>
      <c r="G22" s="2"/>
    </row>
    <row r="23" spans="1:7">
      <c r="A23" s="3"/>
      <c r="B23" s="205" t="s">
        <v>201</v>
      </c>
      <c r="C23" s="4"/>
      <c r="D23" s="199"/>
      <c r="E23" s="200"/>
      <c r="F23" s="200"/>
      <c r="G23" s="1"/>
    </row>
    <row r="24" spans="1:7">
      <c r="A24" s="5">
        <v>18</v>
      </c>
      <c r="B24" s="6" t="s">
        <v>348</v>
      </c>
      <c r="C24" s="6"/>
      <c r="D24" s="201">
        <v>44196</v>
      </c>
      <c r="E24" s="202" t="s">
        <v>510</v>
      </c>
      <c r="F24" s="202"/>
      <c r="G24" s="2"/>
    </row>
    <row r="25" spans="1:7">
      <c r="A25" s="3">
        <v>19</v>
      </c>
      <c r="B25" s="4" t="s">
        <v>353</v>
      </c>
      <c r="C25" s="4"/>
      <c r="D25" s="199">
        <v>44196</v>
      </c>
      <c r="E25" s="200" t="s">
        <v>510</v>
      </c>
      <c r="F25" s="200"/>
      <c r="G25" s="1"/>
    </row>
    <row r="26" spans="1:7">
      <c r="A26" s="239">
        <v>20</v>
      </c>
      <c r="B26" s="240" t="s">
        <v>106</v>
      </c>
      <c r="C26" s="240"/>
      <c r="D26" s="201">
        <v>44196</v>
      </c>
      <c r="E26" s="241" t="s">
        <v>511</v>
      </c>
      <c r="F26" s="241" t="s">
        <v>399</v>
      </c>
      <c r="G26" s="2"/>
    </row>
    <row r="27" spans="1:7">
      <c r="A27" s="232">
        <v>21</v>
      </c>
      <c r="B27" s="233" t="s">
        <v>112</v>
      </c>
      <c r="C27" s="233"/>
      <c r="D27" s="199">
        <v>44196</v>
      </c>
      <c r="E27" s="234" t="s">
        <v>511</v>
      </c>
      <c r="F27" s="234" t="s">
        <v>401</v>
      </c>
      <c r="G27" s="1"/>
    </row>
    <row r="28" spans="1:7" s="207" customFormat="1">
      <c r="A28" s="239">
        <v>22</v>
      </c>
      <c r="B28" s="240" t="s">
        <v>136</v>
      </c>
      <c r="C28" s="240"/>
      <c r="D28" s="201">
        <v>44196</v>
      </c>
      <c r="E28" s="241" t="s">
        <v>509</v>
      </c>
      <c r="F28" s="241" t="s">
        <v>410</v>
      </c>
      <c r="G28" s="206"/>
    </row>
    <row r="29" spans="1:7">
      <c r="A29" s="232">
        <v>23</v>
      </c>
      <c r="B29" s="233" t="s">
        <v>155</v>
      </c>
      <c r="C29" s="233"/>
      <c r="D29" s="199">
        <v>44196</v>
      </c>
      <c r="E29" s="234" t="s">
        <v>511</v>
      </c>
      <c r="F29" s="234" t="s">
        <v>412</v>
      </c>
      <c r="G29" s="1"/>
    </row>
    <row r="30" spans="1:7" s="207" customFormat="1">
      <c r="A30" s="239">
        <v>24</v>
      </c>
      <c r="B30" s="240" t="s">
        <v>163</v>
      </c>
      <c r="C30" s="240"/>
      <c r="D30" s="201">
        <v>44196</v>
      </c>
      <c r="E30" s="241" t="s">
        <v>509</v>
      </c>
      <c r="F30" s="241" t="s">
        <v>413</v>
      </c>
      <c r="G30" s="206"/>
    </row>
    <row r="31" spans="1:7">
      <c r="A31" s="3">
        <v>25</v>
      </c>
      <c r="B31" s="4" t="s">
        <v>168</v>
      </c>
      <c r="C31" s="4"/>
      <c r="D31" s="199">
        <v>44196</v>
      </c>
      <c r="E31" s="200" t="s">
        <v>510</v>
      </c>
      <c r="F31" s="200" t="s">
        <v>414</v>
      </c>
      <c r="G31" s="1"/>
    </row>
    <row r="32" spans="1:7">
      <c r="A32" s="429">
        <v>26</v>
      </c>
      <c r="B32" s="430" t="s">
        <v>539</v>
      </c>
      <c r="C32" s="430"/>
      <c r="D32" s="431">
        <v>44196</v>
      </c>
      <c r="E32" s="432" t="s">
        <v>510</v>
      </c>
      <c r="F32" s="432"/>
      <c r="G32" s="433"/>
    </row>
    <row r="33" spans="1:7">
      <c r="A33" s="3">
        <v>27</v>
      </c>
      <c r="B33" s="4" t="s">
        <v>540</v>
      </c>
      <c r="C33" s="4"/>
      <c r="D33" s="199">
        <v>44196</v>
      </c>
      <c r="E33" s="200" t="s">
        <v>510</v>
      </c>
      <c r="F33" s="200"/>
      <c r="G33" s="1"/>
    </row>
    <row r="34" spans="1:7">
      <c r="A34" s="5">
        <v>28</v>
      </c>
      <c r="B34" s="6" t="s">
        <v>357</v>
      </c>
      <c r="C34" s="6"/>
      <c r="D34" s="201">
        <v>44196</v>
      </c>
      <c r="E34" s="202" t="s">
        <v>510</v>
      </c>
      <c r="F34" s="202"/>
      <c r="G34" s="2"/>
    </row>
    <row r="35" spans="1:7">
      <c r="A35" s="3"/>
      <c r="B35" s="205" t="s">
        <v>211</v>
      </c>
      <c r="C35" s="4"/>
      <c r="D35" s="199"/>
      <c r="E35" s="200"/>
      <c r="F35" s="200"/>
      <c r="G35" s="1"/>
    </row>
    <row r="36" spans="1:7">
      <c r="A36" s="5">
        <v>29</v>
      </c>
      <c r="B36" s="240" t="s">
        <v>178</v>
      </c>
      <c r="C36" s="240"/>
      <c r="D36" s="201">
        <v>44196</v>
      </c>
      <c r="E36" s="241" t="s">
        <v>511</v>
      </c>
      <c r="F36" s="241" t="s">
        <v>417</v>
      </c>
      <c r="G36" s="2"/>
    </row>
    <row r="37" spans="1:7">
      <c r="A37" s="3">
        <v>30</v>
      </c>
      <c r="B37" s="233" t="s">
        <v>185</v>
      </c>
      <c r="C37" s="233"/>
      <c r="D37" s="199">
        <v>44196</v>
      </c>
      <c r="E37" s="234" t="s">
        <v>511</v>
      </c>
      <c r="F37" s="234" t="s">
        <v>418</v>
      </c>
      <c r="G37" s="1"/>
    </row>
    <row r="38" spans="1:7">
      <c r="A38" s="5">
        <v>31</v>
      </c>
      <c r="B38" s="240" t="s">
        <v>193</v>
      </c>
      <c r="C38" s="240"/>
      <c r="D38" s="201">
        <v>44196</v>
      </c>
      <c r="E38" s="241" t="s">
        <v>511</v>
      </c>
      <c r="F38" s="241" t="s">
        <v>508</v>
      </c>
      <c r="G38" s="2"/>
    </row>
    <row r="39" spans="1:7">
      <c r="A39" s="3">
        <v>32</v>
      </c>
      <c r="B39" s="233" t="s">
        <v>198</v>
      </c>
      <c r="C39" s="233"/>
      <c r="D39" s="199">
        <v>44196</v>
      </c>
      <c r="E39" s="234" t="s">
        <v>511</v>
      </c>
      <c r="F39" s="234" t="s">
        <v>420</v>
      </c>
      <c r="G39" s="1"/>
    </row>
    <row r="40" spans="1:7">
      <c r="A40" s="5"/>
      <c r="B40" s="204" t="s">
        <v>206</v>
      </c>
      <c r="C40" s="6"/>
      <c r="D40" s="201"/>
      <c r="E40" s="202"/>
      <c r="F40" s="202"/>
      <c r="G40" s="2"/>
    </row>
    <row r="41" spans="1:7">
      <c r="A41" s="3">
        <v>33</v>
      </c>
      <c r="B41" s="4" t="s">
        <v>359</v>
      </c>
      <c r="C41" s="4"/>
      <c r="D41" s="199">
        <v>44196</v>
      </c>
      <c r="E41" s="200" t="s">
        <v>510</v>
      </c>
      <c r="F41" s="200"/>
      <c r="G41" s="1"/>
    </row>
    <row r="42" spans="1:7">
      <c r="A42" s="5">
        <v>34</v>
      </c>
      <c r="B42" s="6" t="s">
        <v>370</v>
      </c>
      <c r="C42" s="6"/>
      <c r="D42" s="201">
        <v>44196</v>
      </c>
      <c r="E42" s="202" t="s">
        <v>510</v>
      </c>
      <c r="F42" s="202"/>
      <c r="G42" s="2"/>
    </row>
    <row r="43" spans="1:7">
      <c r="A43" s="3">
        <v>35</v>
      </c>
      <c r="B43" s="4" t="s">
        <v>371</v>
      </c>
      <c r="C43" s="4"/>
      <c r="D43" s="199">
        <v>44196</v>
      </c>
      <c r="E43" s="200" t="s">
        <v>510</v>
      </c>
      <c r="F43" s="200"/>
      <c r="G43" s="1"/>
    </row>
    <row r="44" spans="1:7">
      <c r="A44" s="5"/>
      <c r="B44" s="204" t="s">
        <v>512</v>
      </c>
      <c r="C44" s="6"/>
      <c r="D44" s="201"/>
      <c r="E44" s="202"/>
      <c r="F44" s="202"/>
      <c r="G44" s="2"/>
    </row>
    <row r="45" spans="1:7">
      <c r="A45" s="3">
        <v>36</v>
      </c>
      <c r="B45" s="4" t="s">
        <v>513</v>
      </c>
      <c r="C45" s="4"/>
      <c r="D45" s="199"/>
      <c r="E45" s="200" t="s">
        <v>510</v>
      </c>
      <c r="F45" s="200"/>
      <c r="G45" s="1"/>
    </row>
    <row r="46" spans="1:7">
      <c r="A46" s="5"/>
      <c r="B46" s="6"/>
      <c r="C46" s="6"/>
      <c r="D46" s="202"/>
      <c r="E46" s="202"/>
      <c r="F46" s="202"/>
      <c r="G46" s="2"/>
    </row>
    <row r="47" spans="1:7">
      <c r="A47" s="3"/>
      <c r="B47" s="233" t="s">
        <v>522</v>
      </c>
      <c r="C47" s="4"/>
      <c r="D47" s="200"/>
      <c r="E47" s="200"/>
      <c r="F47" s="200"/>
      <c r="G47" s="1"/>
    </row>
    <row r="48" spans="1:7">
      <c r="A48" s="5"/>
      <c r="B48" s="6"/>
      <c r="C48" s="6"/>
      <c r="D48" s="202"/>
      <c r="E48" s="202"/>
      <c r="F48" s="202"/>
      <c r="G48" s="2"/>
    </row>
    <row r="49" spans="1:7">
      <c r="A49" s="3"/>
      <c r="B49" s="4"/>
      <c r="C49" s="4"/>
      <c r="D49" s="200"/>
      <c r="E49" s="200"/>
      <c r="F49" s="200"/>
      <c r="G49" s="1"/>
    </row>
    <row r="50" spans="1:7">
      <c r="D50"/>
      <c r="E50"/>
      <c r="F50"/>
    </row>
    <row r="51" spans="1:7">
      <c r="D51"/>
      <c r="E51"/>
      <c r="F51"/>
    </row>
    <row r="52" spans="1:7"/>
    <row r="53" spans="1:7"/>
    <row r="54" spans="1:7"/>
    <row r="55" spans="1:7"/>
    <row r="56" spans="1:7">
      <c r="D56"/>
      <c r="E56"/>
      <c r="F56"/>
    </row>
    <row r="57" spans="1:7">
      <c r="D57"/>
      <c r="E57"/>
      <c r="F57"/>
    </row>
    <row r="58" spans="1:7">
      <c r="D58"/>
      <c r="E58"/>
      <c r="F58"/>
    </row>
    <row r="59" spans="1:7">
      <c r="D59"/>
      <c r="E59"/>
      <c r="F59"/>
    </row>
    <row r="60" spans="1:7">
      <c r="D60"/>
      <c r="E60"/>
      <c r="F60"/>
    </row>
    <row r="61" spans="1:7"/>
    <row r="62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7!A1" display="Forklaring av endring i nedskrivning på utlån og garantier" xr:uid="{00000000-0004-0000-0000-000034000000}"/>
    <hyperlink ref="A32" location="27!A1" display="27" xr:uid="{00000000-0004-0000-0000-000035000000}"/>
    <hyperlink ref="B33" location="29!A1" display="Tap på utlån og garantier fordelt på sektor og næring" xr:uid="{00000000-0004-0000-0000-000038000000}"/>
    <hyperlink ref="A33" location="29!A1" display="29" xr:uid="{00000000-0004-0000-0000-000039000000}"/>
    <hyperlink ref="B34" location="30!A1" display="Tapsspesifikasjon" xr:uid="{00000000-0004-0000-0000-00003A000000}"/>
    <hyperlink ref="A34" location="30!A1" display="30" xr:uid="{00000000-0004-0000-0000-00003B000000}"/>
    <hyperlink ref="B36" location="31!A1" display="CCR1 Motpartsrisiko etter beregningsmetode" xr:uid="{00000000-0004-0000-0000-00003C000000}"/>
    <hyperlink ref="A36" location="31!A1" display="31" xr:uid="{00000000-0004-0000-0000-00003D000000}"/>
    <hyperlink ref="B37" location="32!A1" display="CCR2 Kapitalkrav for CVA" xr:uid="{00000000-0004-0000-0000-00003E000000}"/>
    <hyperlink ref="A37" location="32!A1" display="32" xr:uid="{00000000-0004-0000-0000-00003F000000}"/>
    <hyperlink ref="B38" location="33!A1" display="CCR5 Sammensetning av sikkerhet for CCR eksponeringer" xr:uid="{00000000-0004-0000-0000-000040000000}"/>
    <hyperlink ref="A38" location="33!A1" display="33" xr:uid="{00000000-0004-0000-0000-000041000000}"/>
    <hyperlink ref="B39" location="34!A1" display="CCR6 Eksponering i kredittforsikring" xr:uid="{00000000-0004-0000-0000-000042000000}"/>
    <hyperlink ref="A39" location="34!A1" display="34" xr:uid="{00000000-0004-0000-0000-000043000000}"/>
    <hyperlink ref="B41" location="35!A1" display="Renterisiko" xr:uid="{00000000-0004-0000-0000-000044000000}"/>
    <hyperlink ref="A41" location="35!A1" display="35" xr:uid="{00000000-0004-0000-0000-000045000000}"/>
    <hyperlink ref="B42" location="36!A1" display="Valutarisiko" xr:uid="{00000000-0004-0000-0000-000046000000}"/>
    <hyperlink ref="A42" location="36!A1" display="36" xr:uid="{00000000-0004-0000-0000-000047000000}"/>
    <hyperlink ref="B43" location="37!A1" display="Aksjerisiko" xr:uid="{00000000-0004-0000-0000-000048000000}"/>
    <hyperlink ref="A43" location="37!A1" display="37" xr:uid="{00000000-0004-0000-0000-000049000000}"/>
    <hyperlink ref="A45" location="41!A1" display="41" xr:uid="{00000000-0004-0000-0000-00004A000000}"/>
    <hyperlink ref="B45" location="'38'!A1" display="Oversikt over tabeller og informasjon" xr:uid="{00000000-0004-0000-0000-00004B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showGridLines="0" zoomScaleNormal="100" workbookViewId="0"/>
  </sheetViews>
  <sheetFormatPr baseColWidth="10" defaultColWidth="4.42578125" defaultRowHeight="15"/>
  <cols>
    <col min="1" max="1" width="3" style="171" customWidth="1"/>
    <col min="2" max="2" width="4.7109375" style="171" customWidth="1"/>
    <col min="3" max="3" width="5.7109375" style="171" customWidth="1"/>
    <col min="4" max="4" width="98.7109375" style="171" bestFit="1" customWidth="1"/>
    <col min="5" max="5" width="27.28515625" style="171" bestFit="1" customWidth="1"/>
    <col min="6" max="6" width="35.140625" style="171" bestFit="1" customWidth="1"/>
    <col min="7" max="7" width="40.5703125" style="171" bestFit="1" customWidth="1"/>
    <col min="8" max="8" width="44.7109375" style="171" bestFit="1" customWidth="1"/>
    <col min="9" max="16384" width="4.42578125" style="171"/>
  </cols>
  <sheetData>
    <row r="1" spans="1:8" ht="6" customHeight="1"/>
    <row r="2" spans="1:8">
      <c r="A2" s="444" t="s">
        <v>28</v>
      </c>
      <c r="B2" s="444"/>
      <c r="C2" s="444"/>
      <c r="D2" s="444"/>
      <c r="E2" s="226"/>
    </row>
    <row r="5" spans="1:8">
      <c r="C5" s="12" t="s">
        <v>423</v>
      </c>
      <c r="D5" s="12"/>
      <c r="E5" s="12"/>
      <c r="F5" s="12"/>
      <c r="G5" s="12"/>
      <c r="H5" s="12"/>
    </row>
    <row r="6" spans="1:8">
      <c r="C6" s="195"/>
      <c r="D6" s="196"/>
      <c r="E6" s="196"/>
      <c r="F6" s="197"/>
      <c r="G6" s="197"/>
      <c r="H6" s="197"/>
    </row>
    <row r="7" spans="1:8">
      <c r="C7" s="172">
        <v>1</v>
      </c>
      <c r="D7" s="139" t="s">
        <v>424</v>
      </c>
      <c r="E7" s="172" t="s">
        <v>425</v>
      </c>
      <c r="F7" s="172" t="s">
        <v>425</v>
      </c>
      <c r="G7" s="172" t="s">
        <v>425</v>
      </c>
      <c r="H7" s="172" t="s">
        <v>425</v>
      </c>
    </row>
    <row r="8" spans="1:8">
      <c r="C8" s="172">
        <v>2</v>
      </c>
      <c r="D8" s="139" t="s">
        <v>426</v>
      </c>
      <c r="E8" s="172" t="s">
        <v>515</v>
      </c>
      <c r="F8" s="128" t="s">
        <v>557</v>
      </c>
      <c r="G8" s="172" t="s">
        <v>427</v>
      </c>
      <c r="H8" s="172" t="s">
        <v>428</v>
      </c>
    </row>
    <row r="9" spans="1:8">
      <c r="C9" s="172">
        <v>3</v>
      </c>
      <c r="D9" s="139" t="s">
        <v>429</v>
      </c>
      <c r="E9" s="172" t="s">
        <v>430</v>
      </c>
      <c r="F9" s="128" t="s">
        <v>430</v>
      </c>
      <c r="G9" s="172" t="s">
        <v>430</v>
      </c>
      <c r="H9" s="172" t="s">
        <v>430</v>
      </c>
    </row>
    <row r="10" spans="1:8">
      <c r="C10" s="172"/>
      <c r="D10" s="139" t="s">
        <v>431</v>
      </c>
      <c r="E10" s="172"/>
      <c r="F10" s="128"/>
      <c r="G10" s="172"/>
      <c r="H10" s="172"/>
    </row>
    <row r="11" spans="1:8">
      <c r="C11" s="172">
        <v>4</v>
      </c>
      <c r="D11" s="139" t="s">
        <v>432</v>
      </c>
      <c r="E11" s="172" t="s">
        <v>433</v>
      </c>
      <c r="F11" s="128" t="s">
        <v>434</v>
      </c>
      <c r="G11" s="128" t="s">
        <v>433</v>
      </c>
      <c r="H11" s="172" t="s">
        <v>434</v>
      </c>
    </row>
    <row r="12" spans="1:8">
      <c r="C12" s="172">
        <v>5</v>
      </c>
      <c r="D12" s="139" t="s">
        <v>435</v>
      </c>
      <c r="E12" s="172" t="s">
        <v>433</v>
      </c>
      <c r="F12" s="128" t="s">
        <v>434</v>
      </c>
      <c r="G12" s="128" t="s">
        <v>433</v>
      </c>
      <c r="H12" s="172" t="s">
        <v>434</v>
      </c>
    </row>
    <row r="13" spans="1:8">
      <c r="C13" s="172">
        <v>6</v>
      </c>
      <c r="D13" s="139" t="s">
        <v>436</v>
      </c>
      <c r="E13" s="172" t="s">
        <v>437</v>
      </c>
      <c r="F13" s="128" t="s">
        <v>437</v>
      </c>
      <c r="G13" s="172" t="s">
        <v>437</v>
      </c>
      <c r="H13" s="172" t="s">
        <v>437</v>
      </c>
    </row>
    <row r="14" spans="1:8">
      <c r="C14" s="172">
        <v>7</v>
      </c>
      <c r="D14" s="139" t="s">
        <v>438</v>
      </c>
      <c r="E14" s="172" t="s">
        <v>226</v>
      </c>
      <c r="F14" s="128" t="s">
        <v>439</v>
      </c>
      <c r="G14" s="172" t="s">
        <v>226</v>
      </c>
      <c r="H14" s="172" t="s">
        <v>439</v>
      </c>
    </row>
    <row r="15" spans="1:8">
      <c r="C15" s="172">
        <v>8</v>
      </c>
      <c r="D15" s="139" t="s">
        <v>440</v>
      </c>
      <c r="E15" s="172">
        <v>500</v>
      </c>
      <c r="F15" s="128">
        <v>250</v>
      </c>
      <c r="G15" s="172">
        <v>200</v>
      </c>
      <c r="H15" s="172">
        <v>350</v>
      </c>
    </row>
    <row r="16" spans="1:8">
      <c r="C16" s="172">
        <v>9</v>
      </c>
      <c r="D16" s="139" t="s">
        <v>441</v>
      </c>
      <c r="E16" s="172" t="s">
        <v>442</v>
      </c>
      <c r="F16" s="128" t="s">
        <v>558</v>
      </c>
      <c r="G16" s="172" t="s">
        <v>442</v>
      </c>
      <c r="H16" s="172" t="s">
        <v>442</v>
      </c>
    </row>
    <row r="17" spans="3:8">
      <c r="C17" s="172" t="s">
        <v>443</v>
      </c>
      <c r="D17" s="139" t="s">
        <v>444</v>
      </c>
      <c r="E17" s="231" t="s">
        <v>516</v>
      </c>
      <c r="F17" s="128" t="s">
        <v>445</v>
      </c>
      <c r="G17" s="172" t="s">
        <v>445</v>
      </c>
      <c r="H17" s="172" t="s">
        <v>445</v>
      </c>
    </row>
    <row r="18" spans="3:8">
      <c r="C18" s="172" t="s">
        <v>446</v>
      </c>
      <c r="D18" s="139" t="s">
        <v>447</v>
      </c>
      <c r="E18" s="172" t="s">
        <v>448</v>
      </c>
      <c r="F18" s="128" t="s">
        <v>445</v>
      </c>
      <c r="G18" s="172" t="s">
        <v>448</v>
      </c>
      <c r="H18" s="172" t="s">
        <v>445</v>
      </c>
    </row>
    <row r="19" spans="3:8">
      <c r="C19" s="172">
        <v>10</v>
      </c>
      <c r="D19" s="139" t="s">
        <v>449</v>
      </c>
      <c r="E19" s="128" t="s">
        <v>450</v>
      </c>
      <c r="F19" s="128" t="s">
        <v>451</v>
      </c>
      <c r="G19" s="128" t="s">
        <v>450</v>
      </c>
      <c r="H19" s="128" t="s">
        <v>264</v>
      </c>
    </row>
    <row r="20" spans="3:8">
      <c r="C20" s="172">
        <v>11</v>
      </c>
      <c r="D20" s="139" t="s">
        <v>452</v>
      </c>
      <c r="E20" s="173">
        <v>43039</v>
      </c>
      <c r="F20" s="129">
        <v>43628</v>
      </c>
      <c r="G20" s="173">
        <v>42858</v>
      </c>
      <c r="H20" s="173">
        <v>42901</v>
      </c>
    </row>
    <row r="21" spans="3:8">
      <c r="C21" s="172">
        <v>12</v>
      </c>
      <c r="D21" s="139" t="s">
        <v>453</v>
      </c>
      <c r="E21" s="231" t="s">
        <v>518</v>
      </c>
      <c r="F21" s="128" t="s">
        <v>455</v>
      </c>
      <c r="G21" s="172" t="s">
        <v>454</v>
      </c>
      <c r="H21" s="172" t="s">
        <v>455</v>
      </c>
    </row>
    <row r="22" spans="3:8">
      <c r="C22" s="172">
        <v>13</v>
      </c>
      <c r="D22" s="139" t="s">
        <v>456</v>
      </c>
      <c r="E22" s="173">
        <v>47057</v>
      </c>
      <c r="F22" s="128" t="s">
        <v>457</v>
      </c>
      <c r="G22" s="173">
        <v>46510</v>
      </c>
      <c r="H22" s="172" t="s">
        <v>457</v>
      </c>
    </row>
    <row r="23" spans="3:8">
      <c r="C23" s="172">
        <v>14</v>
      </c>
      <c r="D23" s="139" t="s">
        <v>458</v>
      </c>
      <c r="E23" s="172" t="s">
        <v>382</v>
      </c>
      <c r="F23" s="128" t="s">
        <v>382</v>
      </c>
      <c r="G23" s="172" t="s">
        <v>382</v>
      </c>
      <c r="H23" s="172" t="s">
        <v>382</v>
      </c>
    </row>
    <row r="24" spans="3:8">
      <c r="C24" s="172">
        <v>15</v>
      </c>
      <c r="D24" s="139" t="s">
        <v>459</v>
      </c>
      <c r="E24" s="172" t="s">
        <v>517</v>
      </c>
      <c r="F24" s="128" t="s">
        <v>559</v>
      </c>
      <c r="G24" s="172" t="s">
        <v>460</v>
      </c>
      <c r="H24" s="172" t="s">
        <v>461</v>
      </c>
    </row>
    <row r="25" spans="3:8">
      <c r="C25" s="172">
        <v>16</v>
      </c>
      <c r="D25" s="139" t="s">
        <v>462</v>
      </c>
      <c r="E25" s="172" t="s">
        <v>463</v>
      </c>
      <c r="F25" s="128" t="s">
        <v>463</v>
      </c>
      <c r="G25" s="172" t="s">
        <v>463</v>
      </c>
      <c r="H25" s="172" t="s">
        <v>463</v>
      </c>
    </row>
    <row r="26" spans="3:8">
      <c r="C26" s="172"/>
      <c r="D26" s="139" t="s">
        <v>464</v>
      </c>
      <c r="E26" s="172"/>
      <c r="F26" s="128"/>
      <c r="G26" s="172"/>
      <c r="H26" s="172"/>
    </row>
    <row r="27" spans="3:8">
      <c r="C27" s="172">
        <v>17</v>
      </c>
      <c r="D27" s="139" t="s">
        <v>465</v>
      </c>
      <c r="E27" s="231" t="s">
        <v>466</v>
      </c>
      <c r="F27" s="128" t="s">
        <v>466</v>
      </c>
      <c r="G27" s="172" t="s">
        <v>466</v>
      </c>
      <c r="H27" s="172" t="s">
        <v>466</v>
      </c>
    </row>
    <row r="28" spans="3:8">
      <c r="C28" s="172">
        <v>18</v>
      </c>
      <c r="D28" s="139" t="s">
        <v>467</v>
      </c>
      <c r="E28" s="172" t="s">
        <v>519</v>
      </c>
      <c r="F28" s="362" t="s">
        <v>560</v>
      </c>
      <c r="G28" s="172" t="s">
        <v>468</v>
      </c>
      <c r="H28" s="172" t="s">
        <v>469</v>
      </c>
    </row>
    <row r="29" spans="3:8">
      <c r="C29" s="172">
        <v>19</v>
      </c>
      <c r="D29" s="139" t="s">
        <v>470</v>
      </c>
      <c r="E29" s="172" t="s">
        <v>471</v>
      </c>
      <c r="F29" s="128" t="s">
        <v>382</v>
      </c>
      <c r="G29" s="172" t="s">
        <v>471</v>
      </c>
      <c r="H29" s="172" t="s">
        <v>382</v>
      </c>
    </row>
    <row r="30" spans="3:8">
      <c r="C30" s="172" t="s">
        <v>472</v>
      </c>
      <c r="D30" s="139" t="s">
        <v>473</v>
      </c>
      <c r="E30" s="172" t="s">
        <v>474</v>
      </c>
      <c r="F30" s="128" t="s">
        <v>475</v>
      </c>
      <c r="G30" s="172" t="s">
        <v>474</v>
      </c>
      <c r="H30" s="128" t="s">
        <v>475</v>
      </c>
    </row>
    <row r="31" spans="3:8">
      <c r="C31" s="172" t="s">
        <v>476</v>
      </c>
      <c r="D31" s="139" t="s">
        <v>477</v>
      </c>
      <c r="E31" s="172" t="s">
        <v>474</v>
      </c>
      <c r="F31" s="128" t="s">
        <v>475</v>
      </c>
      <c r="G31" s="172" t="s">
        <v>474</v>
      </c>
      <c r="H31" s="128" t="s">
        <v>475</v>
      </c>
    </row>
    <row r="32" spans="3:8">
      <c r="C32" s="172">
        <v>21</v>
      </c>
      <c r="D32" s="139" t="s">
        <v>478</v>
      </c>
      <c r="E32" s="172" t="s">
        <v>471</v>
      </c>
      <c r="F32" s="128" t="s">
        <v>471</v>
      </c>
      <c r="G32" s="172" t="s">
        <v>471</v>
      </c>
      <c r="H32" s="172" t="s">
        <v>471</v>
      </c>
    </row>
    <row r="33" spans="3:8">
      <c r="C33" s="172">
        <v>22</v>
      </c>
      <c r="D33" s="139" t="s">
        <v>479</v>
      </c>
      <c r="E33" s="172" t="s">
        <v>480</v>
      </c>
      <c r="F33" s="128" t="s">
        <v>480</v>
      </c>
      <c r="G33" s="172" t="s">
        <v>480</v>
      </c>
      <c r="H33" s="172" t="s">
        <v>480</v>
      </c>
    </row>
    <row r="34" spans="3:8">
      <c r="C34" s="172"/>
      <c r="D34" s="139" t="s">
        <v>481</v>
      </c>
      <c r="E34" s="172"/>
      <c r="F34" s="128"/>
      <c r="G34" s="172"/>
      <c r="H34" s="172"/>
    </row>
    <row r="35" spans="3:8">
      <c r="C35" s="172">
        <v>23</v>
      </c>
      <c r="D35" s="139" t="s">
        <v>482</v>
      </c>
      <c r="E35" s="172" t="s">
        <v>483</v>
      </c>
      <c r="F35" s="128" t="s">
        <v>483</v>
      </c>
      <c r="G35" s="172" t="s">
        <v>483</v>
      </c>
      <c r="H35" s="172" t="s">
        <v>483</v>
      </c>
    </row>
    <row r="36" spans="3:8">
      <c r="C36" s="172">
        <v>24</v>
      </c>
      <c r="D36" s="139" t="s">
        <v>484</v>
      </c>
      <c r="E36" s="172"/>
      <c r="F36" s="172"/>
      <c r="G36" s="172"/>
      <c r="H36" s="172"/>
    </row>
    <row r="37" spans="3:8">
      <c r="C37" s="172">
        <v>25</v>
      </c>
      <c r="D37" s="139" t="s">
        <v>485</v>
      </c>
      <c r="E37" s="172"/>
      <c r="F37" s="172"/>
      <c r="G37" s="172"/>
      <c r="H37" s="172"/>
    </row>
    <row r="38" spans="3:8">
      <c r="C38" s="172">
        <v>26</v>
      </c>
      <c r="D38" s="139" t="s">
        <v>486</v>
      </c>
      <c r="E38" s="172"/>
      <c r="F38" s="172"/>
      <c r="G38" s="172"/>
      <c r="H38" s="172"/>
    </row>
    <row r="39" spans="3:8">
      <c r="C39" s="172">
        <v>27</v>
      </c>
      <c r="D39" s="139" t="s">
        <v>487</v>
      </c>
      <c r="E39" s="172"/>
      <c r="F39" s="172"/>
      <c r="G39" s="172"/>
      <c r="H39" s="172"/>
    </row>
    <row r="40" spans="3:8">
      <c r="C40" s="172">
        <v>28</v>
      </c>
      <c r="D40" s="139" t="s">
        <v>488</v>
      </c>
      <c r="E40" s="172"/>
      <c r="F40" s="172"/>
      <c r="G40" s="172"/>
      <c r="H40" s="172"/>
    </row>
    <row r="41" spans="3:8">
      <c r="C41" s="172">
        <v>29</v>
      </c>
      <c r="D41" s="139" t="s">
        <v>489</v>
      </c>
      <c r="E41" s="172"/>
      <c r="F41" s="172"/>
      <c r="G41" s="172"/>
      <c r="H41" s="172"/>
    </row>
    <row r="42" spans="3:8">
      <c r="C42" s="172">
        <v>30</v>
      </c>
      <c r="D42" s="139" t="s">
        <v>490</v>
      </c>
      <c r="E42" s="172" t="s">
        <v>471</v>
      </c>
      <c r="F42" s="172" t="s">
        <v>382</v>
      </c>
      <c r="G42" s="172" t="s">
        <v>471</v>
      </c>
      <c r="H42" s="172" t="s">
        <v>382</v>
      </c>
    </row>
    <row r="43" spans="3:8">
      <c r="C43" s="172">
        <v>31</v>
      </c>
      <c r="D43" s="139" t="s">
        <v>491</v>
      </c>
      <c r="E43" s="172"/>
      <c r="F43" s="128" t="s">
        <v>492</v>
      </c>
      <c r="G43" s="172"/>
      <c r="H43" s="172" t="s">
        <v>492</v>
      </c>
    </row>
    <row r="44" spans="3:8">
      <c r="C44" s="172">
        <v>32</v>
      </c>
      <c r="D44" s="139" t="s">
        <v>493</v>
      </c>
      <c r="E44" s="172"/>
      <c r="F44" s="128" t="s">
        <v>494</v>
      </c>
      <c r="G44" s="172"/>
      <c r="H44" s="172" t="s">
        <v>494</v>
      </c>
    </row>
    <row r="45" spans="3:8">
      <c r="C45" s="172">
        <v>33</v>
      </c>
      <c r="D45" s="139" t="s">
        <v>495</v>
      </c>
      <c r="E45" s="172"/>
      <c r="F45" s="128" t="s">
        <v>496</v>
      </c>
      <c r="G45" s="172"/>
      <c r="H45" s="172" t="s">
        <v>496</v>
      </c>
    </row>
    <row r="46" spans="3:8">
      <c r="C46" s="172">
        <v>34</v>
      </c>
      <c r="D46" s="139" t="s">
        <v>497</v>
      </c>
      <c r="E46" s="172"/>
      <c r="F46" s="128" t="s">
        <v>498</v>
      </c>
      <c r="G46" s="172"/>
      <c r="H46" s="172" t="s">
        <v>498</v>
      </c>
    </row>
    <row r="47" spans="3:8">
      <c r="C47" s="172">
        <v>35</v>
      </c>
      <c r="D47" s="139" t="s">
        <v>499</v>
      </c>
      <c r="E47" s="128" t="s">
        <v>500</v>
      </c>
      <c r="F47" s="172" t="s">
        <v>501</v>
      </c>
      <c r="G47" s="128" t="s">
        <v>500</v>
      </c>
      <c r="H47" s="172" t="s">
        <v>501</v>
      </c>
    </row>
    <row r="48" spans="3:8">
      <c r="C48" s="172">
        <v>36</v>
      </c>
      <c r="D48" s="139" t="s">
        <v>502</v>
      </c>
      <c r="E48" s="172" t="s">
        <v>471</v>
      </c>
      <c r="F48" s="172" t="s">
        <v>471</v>
      </c>
      <c r="G48" s="172" t="s">
        <v>471</v>
      </c>
      <c r="H48" s="172" t="s">
        <v>471</v>
      </c>
    </row>
    <row r="49" spans="2:8">
      <c r="C49" s="172">
        <v>37</v>
      </c>
      <c r="D49" s="139" t="s">
        <v>503</v>
      </c>
      <c r="E49" s="172"/>
      <c r="F49" s="172"/>
      <c r="G49" s="172"/>
      <c r="H49" s="172"/>
    </row>
    <row r="50" spans="2:8">
      <c r="F50" s="139"/>
      <c r="G50" s="139"/>
    </row>
    <row r="51" spans="2:8">
      <c r="D51" s="196"/>
      <c r="E51" s="196"/>
      <c r="F51" s="139"/>
      <c r="G51" s="139"/>
    </row>
    <row r="52" spans="2:8">
      <c r="D52" s="443"/>
      <c r="E52" s="443"/>
    </row>
    <row r="53" spans="2:8">
      <c r="B53" s="270" t="s">
        <v>522</v>
      </c>
    </row>
  </sheetData>
  <mergeCells count="2">
    <mergeCell ref="D52:E52"/>
    <mergeCell ref="A2:D2"/>
  </mergeCells>
  <hyperlinks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0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7.28515625" style="112" bestFit="1" customWidth="1"/>
    <col min="6" max="9" width="11.85546875" style="112" bestFit="1" customWidth="1"/>
    <col min="10" max="10" width="16.28515625" style="112" bestFit="1" customWidth="1"/>
    <col min="11" max="12" width="11.85546875" style="112" bestFit="1" customWidth="1"/>
    <col min="13" max="13" width="16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4" t="s">
        <v>28</v>
      </c>
      <c r="B2" s="434"/>
      <c r="C2" s="434"/>
      <c r="D2" s="434"/>
    </row>
    <row r="5" spans="1:15">
      <c r="B5" s="12" t="s">
        <v>280</v>
      </c>
    </row>
    <row r="6" spans="1:15">
      <c r="B6" s="207" t="s">
        <v>521</v>
      </c>
    </row>
    <row r="7" spans="1:15" ht="31.5" customHeight="1"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293</v>
      </c>
      <c r="C9" s="16" t="s">
        <v>572</v>
      </c>
      <c r="D9" s="230">
        <v>0</v>
      </c>
      <c r="E9" s="230">
        <v>70004</v>
      </c>
      <c r="F9" s="230">
        <v>0</v>
      </c>
      <c r="G9" s="230">
        <v>0</v>
      </c>
      <c r="H9" s="230">
        <v>0</v>
      </c>
      <c r="I9" s="230">
        <v>0</v>
      </c>
      <c r="J9" s="230">
        <v>8633</v>
      </c>
      <c r="K9" s="230">
        <v>0</v>
      </c>
      <c r="L9" s="230">
        <v>0</v>
      </c>
      <c r="M9" s="230">
        <v>8633</v>
      </c>
      <c r="N9" s="227">
        <v>3.49E-6</v>
      </c>
      <c r="O9" s="103"/>
    </row>
    <row r="10" spans="1:15">
      <c r="B10" s="16" t="s">
        <v>542</v>
      </c>
      <c r="C10" s="16" t="s">
        <v>573</v>
      </c>
      <c r="D10" s="230">
        <v>0</v>
      </c>
      <c r="E10" s="230">
        <v>80000</v>
      </c>
      <c r="F10" s="230">
        <v>0</v>
      </c>
      <c r="G10" s="230">
        <v>0</v>
      </c>
      <c r="H10" s="230">
        <v>0</v>
      </c>
      <c r="I10" s="230">
        <v>0</v>
      </c>
      <c r="J10" s="230">
        <v>4517</v>
      </c>
      <c r="K10" s="230">
        <v>0</v>
      </c>
      <c r="L10" s="230">
        <v>0</v>
      </c>
      <c r="M10" s="230">
        <v>4517</v>
      </c>
      <c r="N10" s="227">
        <v>1.8300000000000001E-6</v>
      </c>
      <c r="O10" s="103"/>
    </row>
    <row r="11" spans="1:15">
      <c r="B11" s="16" t="s">
        <v>543</v>
      </c>
      <c r="C11" s="16" t="s">
        <v>574</v>
      </c>
      <c r="D11" s="135">
        <v>0</v>
      </c>
      <c r="E11" s="135">
        <v>5000</v>
      </c>
      <c r="F11" s="135">
        <v>0</v>
      </c>
      <c r="G11" s="135">
        <v>0</v>
      </c>
      <c r="H11" s="135">
        <v>0</v>
      </c>
      <c r="I11" s="135">
        <v>0</v>
      </c>
      <c r="J11" s="135">
        <v>572</v>
      </c>
      <c r="K11" s="135">
        <v>0</v>
      </c>
      <c r="L11" s="135">
        <v>0</v>
      </c>
      <c r="M11" s="135">
        <v>572</v>
      </c>
      <c r="N11" s="15">
        <v>2.3099999999999999E-7</v>
      </c>
      <c r="O11" s="104">
        <v>0</v>
      </c>
    </row>
    <row r="12" spans="1:15">
      <c r="B12" s="16" t="s">
        <v>294</v>
      </c>
      <c r="C12" s="16" t="s">
        <v>575</v>
      </c>
      <c r="D12" s="135">
        <v>0</v>
      </c>
      <c r="E12" s="135">
        <v>5203200</v>
      </c>
      <c r="F12" s="135">
        <v>0</v>
      </c>
      <c r="G12" s="135">
        <v>0</v>
      </c>
      <c r="H12" s="135">
        <v>0</v>
      </c>
      <c r="I12" s="135">
        <v>0</v>
      </c>
      <c r="J12" s="135">
        <v>300940</v>
      </c>
      <c r="K12" s="135">
        <v>0</v>
      </c>
      <c r="L12" s="135">
        <v>0</v>
      </c>
      <c r="M12" s="135">
        <v>300940</v>
      </c>
      <c r="N12" s="15">
        <v>1.22E-4</v>
      </c>
      <c r="O12" s="104"/>
    </row>
    <row r="13" spans="1:15">
      <c r="B13" s="16" t="s">
        <v>556</v>
      </c>
      <c r="C13" s="16" t="s">
        <v>576</v>
      </c>
      <c r="D13" s="135">
        <v>0</v>
      </c>
      <c r="E13" s="135">
        <v>1462241</v>
      </c>
      <c r="F13" s="135">
        <v>0</v>
      </c>
      <c r="G13" s="135">
        <v>0</v>
      </c>
      <c r="H13" s="135">
        <v>0</v>
      </c>
      <c r="I13" s="135">
        <v>0</v>
      </c>
      <c r="J13" s="135">
        <v>11456</v>
      </c>
      <c r="K13" s="135">
        <v>0</v>
      </c>
      <c r="L13" s="135">
        <v>0</v>
      </c>
      <c r="M13" s="135">
        <v>11456</v>
      </c>
      <c r="N13" s="15">
        <v>4.6299999999999997E-6</v>
      </c>
      <c r="O13" s="104"/>
    </row>
    <row r="14" spans="1:15">
      <c r="B14" s="16" t="s">
        <v>295</v>
      </c>
      <c r="C14" s="16" t="s">
        <v>577</v>
      </c>
      <c r="D14" s="135">
        <v>0</v>
      </c>
      <c r="E14" s="135">
        <v>70305</v>
      </c>
      <c r="F14" s="135">
        <v>0</v>
      </c>
      <c r="G14" s="135">
        <v>0</v>
      </c>
      <c r="H14" s="135">
        <v>0</v>
      </c>
      <c r="I14" s="135">
        <v>0</v>
      </c>
      <c r="J14" s="135">
        <v>6284</v>
      </c>
      <c r="K14" s="135">
        <v>0</v>
      </c>
      <c r="L14" s="135">
        <v>0</v>
      </c>
      <c r="M14" s="135">
        <v>6284</v>
      </c>
      <c r="N14" s="15">
        <v>2.5399999999999998E-6</v>
      </c>
      <c r="O14" s="104">
        <v>5.0000000000000001E-3</v>
      </c>
    </row>
    <row r="15" spans="1:15">
      <c r="B15" s="16" t="s">
        <v>296</v>
      </c>
      <c r="C15" s="16" t="s">
        <v>578</v>
      </c>
      <c r="D15" s="135">
        <v>0</v>
      </c>
      <c r="E15" s="135">
        <v>142031</v>
      </c>
      <c r="F15" s="135">
        <v>0</v>
      </c>
      <c r="G15" s="135">
        <v>0</v>
      </c>
      <c r="H15" s="135">
        <v>0</v>
      </c>
      <c r="I15" s="135">
        <v>0</v>
      </c>
      <c r="J15" s="135">
        <v>12152</v>
      </c>
      <c r="K15" s="135">
        <v>0</v>
      </c>
      <c r="L15" s="135">
        <v>0</v>
      </c>
      <c r="M15" s="135">
        <v>12152</v>
      </c>
      <c r="N15" s="15">
        <v>4.9100000000000004E-6</v>
      </c>
      <c r="O15" s="104"/>
    </row>
    <row r="16" spans="1:15">
      <c r="B16" s="16" t="s">
        <v>297</v>
      </c>
      <c r="C16" s="16" t="s">
        <v>579</v>
      </c>
      <c r="D16" s="135">
        <v>0</v>
      </c>
      <c r="E16" s="135">
        <v>513958</v>
      </c>
      <c r="F16" s="135">
        <v>0</v>
      </c>
      <c r="G16" s="135">
        <v>0</v>
      </c>
      <c r="H16" s="135">
        <v>0</v>
      </c>
      <c r="I16" s="135">
        <v>0</v>
      </c>
      <c r="J16" s="135">
        <v>28037</v>
      </c>
      <c r="K16" s="135">
        <v>0</v>
      </c>
      <c r="L16" s="135">
        <v>0</v>
      </c>
      <c r="M16" s="135">
        <v>28037</v>
      </c>
      <c r="N16" s="15">
        <v>1.13E-5</v>
      </c>
      <c r="O16" s="104"/>
    </row>
    <row r="17" spans="2:15">
      <c r="B17" s="16" t="s">
        <v>298</v>
      </c>
      <c r="C17" s="16" t="s">
        <v>580</v>
      </c>
      <c r="D17" s="135">
        <v>0</v>
      </c>
      <c r="E17" s="135">
        <v>803913</v>
      </c>
      <c r="F17" s="135">
        <v>0</v>
      </c>
      <c r="G17" s="135">
        <v>0</v>
      </c>
      <c r="H17" s="135">
        <v>0</v>
      </c>
      <c r="I17" s="135">
        <v>0</v>
      </c>
      <c r="J17" s="135">
        <v>28654</v>
      </c>
      <c r="K17" s="135">
        <v>0</v>
      </c>
      <c r="L17" s="135">
        <v>0</v>
      </c>
      <c r="M17" s="135">
        <v>28654</v>
      </c>
      <c r="N17" s="15">
        <v>1.1600000000000001E-5</v>
      </c>
      <c r="O17" s="104"/>
    </row>
    <row r="18" spans="2:15">
      <c r="B18" s="16" t="s">
        <v>299</v>
      </c>
      <c r="C18" s="16" t="s">
        <v>581</v>
      </c>
      <c r="D18" s="135">
        <v>0</v>
      </c>
      <c r="E18" s="135">
        <v>75000</v>
      </c>
      <c r="F18" s="135">
        <v>0</v>
      </c>
      <c r="G18" s="135">
        <v>0</v>
      </c>
      <c r="H18" s="135">
        <v>0</v>
      </c>
      <c r="I18" s="135">
        <v>0</v>
      </c>
      <c r="J18" s="135">
        <v>8670</v>
      </c>
      <c r="K18" s="135">
        <v>0</v>
      </c>
      <c r="L18" s="135">
        <v>0</v>
      </c>
      <c r="M18" s="135">
        <v>8670</v>
      </c>
      <c r="N18" s="15">
        <v>3.5099999999999999E-6</v>
      </c>
      <c r="O18" s="104"/>
    </row>
    <row r="19" spans="2:15">
      <c r="B19" s="16" t="s">
        <v>561</v>
      </c>
      <c r="C19" s="16" t="s">
        <v>582</v>
      </c>
      <c r="D19" s="135">
        <v>0</v>
      </c>
      <c r="E19" s="135">
        <v>30000</v>
      </c>
      <c r="F19" s="135">
        <v>0</v>
      </c>
      <c r="G19" s="135">
        <v>0</v>
      </c>
      <c r="H19" s="135">
        <v>0</v>
      </c>
      <c r="I19" s="135">
        <v>0</v>
      </c>
      <c r="J19" s="135">
        <v>1855</v>
      </c>
      <c r="K19" s="135">
        <v>0</v>
      </c>
      <c r="L19" s="135">
        <v>0</v>
      </c>
      <c r="M19" s="135">
        <v>1855</v>
      </c>
      <c r="N19" s="15">
        <v>7.5000000000000002E-7</v>
      </c>
      <c r="O19" s="104">
        <v>5.0000000000000001E-3</v>
      </c>
    </row>
    <row r="20" spans="2:15">
      <c r="B20" s="16" t="s">
        <v>300</v>
      </c>
      <c r="C20" s="16" t="s">
        <v>583</v>
      </c>
      <c r="D20" s="135">
        <v>0</v>
      </c>
      <c r="E20" s="135">
        <v>112000000</v>
      </c>
      <c r="F20" s="135">
        <v>0</v>
      </c>
      <c r="G20" s="135">
        <v>0</v>
      </c>
      <c r="H20" s="135">
        <v>0</v>
      </c>
      <c r="I20" s="135">
        <v>0</v>
      </c>
      <c r="J20" s="135">
        <v>8389038</v>
      </c>
      <c r="K20" s="135">
        <v>0</v>
      </c>
      <c r="L20" s="135">
        <v>0</v>
      </c>
      <c r="M20" s="135">
        <v>8389038</v>
      </c>
      <c r="N20" s="15">
        <v>3.392E-3</v>
      </c>
      <c r="O20" s="104"/>
    </row>
    <row r="21" spans="2:15">
      <c r="B21" s="16" t="s">
        <v>301</v>
      </c>
      <c r="C21" s="16" t="s">
        <v>584</v>
      </c>
      <c r="D21" s="135">
        <v>0</v>
      </c>
      <c r="E21" s="135">
        <v>14664356</v>
      </c>
      <c r="F21" s="135">
        <v>0</v>
      </c>
      <c r="G21" s="135">
        <v>0</v>
      </c>
      <c r="H21" s="135">
        <v>0</v>
      </c>
      <c r="I21" s="135">
        <v>0</v>
      </c>
      <c r="J21" s="135">
        <v>652973</v>
      </c>
      <c r="K21" s="135">
        <v>0</v>
      </c>
      <c r="L21" s="135">
        <v>0</v>
      </c>
      <c r="M21" s="135">
        <v>652973</v>
      </c>
      <c r="N21" s="15">
        <v>2.6400000000000002E-4</v>
      </c>
      <c r="O21" s="104"/>
    </row>
    <row r="22" spans="2:15">
      <c r="B22" s="16" t="s">
        <v>544</v>
      </c>
      <c r="C22" s="16" t="s">
        <v>585</v>
      </c>
      <c r="D22" s="135">
        <v>0</v>
      </c>
      <c r="E22" s="135">
        <v>10000</v>
      </c>
      <c r="F22" s="135">
        <v>0</v>
      </c>
      <c r="G22" s="135">
        <v>0</v>
      </c>
      <c r="H22" s="135">
        <v>0</v>
      </c>
      <c r="I22" s="135">
        <v>0</v>
      </c>
      <c r="J22" s="135">
        <v>1050</v>
      </c>
      <c r="K22" s="135">
        <v>0</v>
      </c>
      <c r="L22" s="135">
        <v>0</v>
      </c>
      <c r="M22" s="135">
        <v>1050</v>
      </c>
      <c r="N22" s="15">
        <v>4.2500000000000001E-7</v>
      </c>
      <c r="O22" s="104"/>
    </row>
    <row r="23" spans="2:15">
      <c r="B23" s="16" t="s">
        <v>302</v>
      </c>
      <c r="C23" s="16" t="s">
        <v>586</v>
      </c>
      <c r="D23" s="135">
        <v>0</v>
      </c>
      <c r="E23" s="135">
        <v>200000</v>
      </c>
      <c r="F23" s="135">
        <v>0</v>
      </c>
      <c r="G23" s="135">
        <v>0</v>
      </c>
      <c r="H23" s="135">
        <v>0</v>
      </c>
      <c r="I23" s="135">
        <v>0</v>
      </c>
      <c r="J23" s="135">
        <v>11464</v>
      </c>
      <c r="K23" s="135">
        <v>0</v>
      </c>
      <c r="L23" s="135">
        <v>0</v>
      </c>
      <c r="M23" s="135">
        <v>11464</v>
      </c>
      <c r="N23" s="15">
        <v>4.6399999999999996E-6</v>
      </c>
      <c r="O23" s="104">
        <v>0</v>
      </c>
    </row>
    <row r="24" spans="2:15">
      <c r="B24" s="16" t="s">
        <v>303</v>
      </c>
      <c r="C24" s="16" t="s">
        <v>587</v>
      </c>
      <c r="D24" s="135">
        <v>0</v>
      </c>
      <c r="E24" s="135">
        <v>5230151</v>
      </c>
      <c r="F24" s="135">
        <v>0</v>
      </c>
      <c r="G24" s="135">
        <v>0</v>
      </c>
      <c r="H24" s="135">
        <v>0</v>
      </c>
      <c r="I24" s="135">
        <v>0</v>
      </c>
      <c r="J24" s="135">
        <v>112118</v>
      </c>
      <c r="K24" s="135">
        <v>0</v>
      </c>
      <c r="L24" s="135">
        <v>0</v>
      </c>
      <c r="M24" s="135">
        <v>112118</v>
      </c>
      <c r="N24" s="15">
        <v>4.5300000000000003E-5</v>
      </c>
      <c r="O24" s="104">
        <v>0</v>
      </c>
    </row>
    <row r="25" spans="2:15">
      <c r="B25" s="16" t="s">
        <v>304</v>
      </c>
      <c r="C25" s="16" t="s">
        <v>588</v>
      </c>
      <c r="D25" s="135">
        <v>0</v>
      </c>
      <c r="E25" s="135">
        <v>35008</v>
      </c>
      <c r="F25" s="135">
        <v>0</v>
      </c>
      <c r="G25" s="135">
        <v>0</v>
      </c>
      <c r="H25" s="135">
        <v>0</v>
      </c>
      <c r="I25" s="135">
        <v>0</v>
      </c>
      <c r="J25" s="135">
        <v>3434</v>
      </c>
      <c r="K25" s="135">
        <v>0</v>
      </c>
      <c r="L25" s="135">
        <v>0</v>
      </c>
      <c r="M25" s="135">
        <v>3434</v>
      </c>
      <c r="N25" s="15">
        <v>1.39E-6</v>
      </c>
      <c r="O25" s="104">
        <v>0</v>
      </c>
    </row>
    <row r="26" spans="2:15">
      <c r="B26" s="16" t="s">
        <v>305</v>
      </c>
      <c r="C26" s="16" t="s">
        <v>589</v>
      </c>
      <c r="D26" s="135">
        <v>0</v>
      </c>
      <c r="E26" s="135">
        <v>10000</v>
      </c>
      <c r="F26" s="135">
        <v>0</v>
      </c>
      <c r="G26" s="135">
        <v>0</v>
      </c>
      <c r="H26" s="135">
        <v>0</v>
      </c>
      <c r="I26" s="135">
        <v>0</v>
      </c>
      <c r="J26" s="135">
        <v>1148</v>
      </c>
      <c r="K26" s="135">
        <v>0</v>
      </c>
      <c r="L26" s="135">
        <v>0</v>
      </c>
      <c r="M26" s="135">
        <v>1148</v>
      </c>
      <c r="N26" s="15">
        <v>4.6400000000000003E-7</v>
      </c>
      <c r="O26" s="104"/>
    </row>
    <row r="27" spans="2:15">
      <c r="B27" s="16" t="s">
        <v>306</v>
      </c>
      <c r="C27" s="16" t="s">
        <v>590</v>
      </c>
      <c r="D27" s="135">
        <v>0</v>
      </c>
      <c r="E27" s="135">
        <v>387847</v>
      </c>
      <c r="F27" s="135">
        <v>0</v>
      </c>
      <c r="G27" s="135">
        <v>0</v>
      </c>
      <c r="H27" s="135">
        <v>0</v>
      </c>
      <c r="I27" s="135">
        <v>0</v>
      </c>
      <c r="J27" s="135">
        <v>6388</v>
      </c>
      <c r="K27" s="135">
        <v>0</v>
      </c>
      <c r="L27" s="135">
        <v>0</v>
      </c>
      <c r="M27" s="135">
        <v>6388</v>
      </c>
      <c r="N27" s="15">
        <v>2.5799999999999999E-6</v>
      </c>
      <c r="O27" s="104"/>
    </row>
    <row r="28" spans="2:15">
      <c r="B28" s="16" t="s">
        <v>307</v>
      </c>
      <c r="C28" s="16" t="s">
        <v>591</v>
      </c>
      <c r="D28" s="135">
        <v>0</v>
      </c>
      <c r="E28" s="135">
        <v>4081399</v>
      </c>
      <c r="F28" s="135">
        <v>0</v>
      </c>
      <c r="G28" s="135">
        <v>0</v>
      </c>
      <c r="H28" s="135">
        <v>0</v>
      </c>
      <c r="I28" s="135">
        <v>0</v>
      </c>
      <c r="J28" s="135">
        <v>101763</v>
      </c>
      <c r="K28" s="135">
        <v>0</v>
      </c>
      <c r="L28" s="135">
        <v>0</v>
      </c>
      <c r="M28" s="135">
        <v>101763</v>
      </c>
      <c r="N28" s="15">
        <v>4.1100000000000003E-5</v>
      </c>
      <c r="O28" s="104"/>
    </row>
    <row r="29" spans="2:15">
      <c r="B29" s="16" t="s">
        <v>308</v>
      </c>
      <c r="C29" s="16" t="s">
        <v>592</v>
      </c>
      <c r="D29" s="135">
        <v>0</v>
      </c>
      <c r="E29" s="135">
        <v>797235</v>
      </c>
      <c r="F29" s="135">
        <v>0</v>
      </c>
      <c r="G29" s="135">
        <v>0</v>
      </c>
      <c r="H29" s="135">
        <v>0</v>
      </c>
      <c r="I29" s="135">
        <v>0</v>
      </c>
      <c r="J29" s="135">
        <v>8713</v>
      </c>
      <c r="K29" s="135">
        <v>0</v>
      </c>
      <c r="L29" s="135">
        <v>0</v>
      </c>
      <c r="M29" s="135">
        <v>8713</v>
      </c>
      <c r="N29" s="15">
        <v>3.5200000000000002E-6</v>
      </c>
      <c r="O29" s="104">
        <v>0</v>
      </c>
    </row>
    <row r="30" spans="2:15">
      <c r="B30" s="16" t="s">
        <v>545</v>
      </c>
      <c r="C30" s="16" t="s">
        <v>593</v>
      </c>
      <c r="D30" s="135">
        <v>0</v>
      </c>
      <c r="E30" s="135">
        <v>60000</v>
      </c>
      <c r="F30" s="135">
        <v>0</v>
      </c>
      <c r="G30" s="135">
        <v>0</v>
      </c>
      <c r="H30" s="135">
        <v>0</v>
      </c>
      <c r="I30" s="135">
        <v>0</v>
      </c>
      <c r="J30" s="135">
        <v>4317</v>
      </c>
      <c r="K30" s="135">
        <v>0</v>
      </c>
      <c r="L30" s="135">
        <v>0</v>
      </c>
      <c r="M30" s="135">
        <v>4317</v>
      </c>
      <c r="N30" s="15">
        <v>1.75E-6</v>
      </c>
      <c r="O30" s="104">
        <v>0</v>
      </c>
    </row>
    <row r="31" spans="2:15">
      <c r="B31" s="16" t="s">
        <v>546</v>
      </c>
      <c r="C31" s="16" t="s">
        <v>594</v>
      </c>
      <c r="D31" s="135">
        <v>0</v>
      </c>
      <c r="E31" s="135">
        <v>1055732</v>
      </c>
      <c r="F31" s="135">
        <v>0</v>
      </c>
      <c r="G31" s="135">
        <v>0</v>
      </c>
      <c r="H31" s="135">
        <v>0</v>
      </c>
      <c r="I31" s="135">
        <v>0</v>
      </c>
      <c r="J31" s="135">
        <v>21724</v>
      </c>
      <c r="K31" s="135">
        <v>0</v>
      </c>
      <c r="L31" s="135">
        <v>0</v>
      </c>
      <c r="M31" s="135">
        <v>21724</v>
      </c>
      <c r="N31" s="15">
        <v>8.7800000000000006E-6</v>
      </c>
      <c r="O31" s="104"/>
    </row>
    <row r="32" spans="2:15">
      <c r="B32" s="16" t="s">
        <v>309</v>
      </c>
      <c r="C32" s="16" t="s">
        <v>595</v>
      </c>
      <c r="D32" s="135">
        <v>0</v>
      </c>
      <c r="E32" s="135">
        <v>1050283</v>
      </c>
      <c r="F32" s="135">
        <v>0</v>
      </c>
      <c r="G32" s="135">
        <v>0</v>
      </c>
      <c r="H32" s="135">
        <v>0</v>
      </c>
      <c r="I32" s="135">
        <v>0</v>
      </c>
      <c r="J32" s="135">
        <v>131055</v>
      </c>
      <c r="K32" s="135">
        <v>0</v>
      </c>
      <c r="L32" s="135">
        <v>0</v>
      </c>
      <c r="M32" s="135">
        <v>131055</v>
      </c>
      <c r="N32" s="15">
        <v>5.3000000000000001E-5</v>
      </c>
      <c r="O32" s="104">
        <v>0</v>
      </c>
    </row>
    <row r="33" spans="2:15">
      <c r="B33" s="16" t="s">
        <v>310</v>
      </c>
      <c r="C33" s="16" t="s">
        <v>596</v>
      </c>
      <c r="D33" s="135">
        <v>0</v>
      </c>
      <c r="E33" s="135">
        <v>85000</v>
      </c>
      <c r="F33" s="135">
        <v>0</v>
      </c>
      <c r="G33" s="135">
        <v>0</v>
      </c>
      <c r="H33" s="135">
        <v>0</v>
      </c>
      <c r="I33" s="135">
        <v>0</v>
      </c>
      <c r="J33" s="135">
        <v>5994</v>
      </c>
      <c r="K33" s="135">
        <v>0</v>
      </c>
      <c r="L33" s="135">
        <v>0</v>
      </c>
      <c r="M33" s="135">
        <v>5994</v>
      </c>
      <c r="N33" s="15">
        <v>2.4200000000000001E-6</v>
      </c>
      <c r="O33" s="104">
        <v>0</v>
      </c>
    </row>
    <row r="34" spans="2:15">
      <c r="B34" s="16" t="s">
        <v>311</v>
      </c>
      <c r="C34" s="16" t="s">
        <v>597</v>
      </c>
      <c r="D34" s="135">
        <v>0</v>
      </c>
      <c r="E34" s="135">
        <v>2655335</v>
      </c>
      <c r="F34" s="135">
        <v>0</v>
      </c>
      <c r="G34" s="135">
        <v>0</v>
      </c>
      <c r="H34" s="135">
        <v>0</v>
      </c>
      <c r="I34" s="135">
        <v>0</v>
      </c>
      <c r="J34" s="135">
        <v>29839</v>
      </c>
      <c r="K34" s="135">
        <v>0</v>
      </c>
      <c r="L34" s="135">
        <v>0</v>
      </c>
      <c r="M34" s="135">
        <v>29839</v>
      </c>
      <c r="N34" s="15">
        <v>1.2099999999999999E-5</v>
      </c>
      <c r="O34" s="104"/>
    </row>
    <row r="35" spans="2:15">
      <c r="B35" s="16" t="s">
        <v>547</v>
      </c>
      <c r="C35" s="16" t="s">
        <v>598</v>
      </c>
      <c r="D35" s="135">
        <v>0</v>
      </c>
      <c r="E35" s="135">
        <v>2564694</v>
      </c>
      <c r="F35" s="135">
        <v>0</v>
      </c>
      <c r="G35" s="135">
        <v>0</v>
      </c>
      <c r="H35" s="135">
        <v>0</v>
      </c>
      <c r="I35" s="135">
        <v>0</v>
      </c>
      <c r="J35" s="135">
        <v>22609</v>
      </c>
      <c r="K35" s="135">
        <v>0</v>
      </c>
      <c r="L35" s="135">
        <v>0</v>
      </c>
      <c r="M35" s="135">
        <v>22609</v>
      </c>
      <c r="N35" s="15">
        <v>9.1400000000000006E-6</v>
      </c>
      <c r="O35" s="104"/>
    </row>
    <row r="36" spans="2:15">
      <c r="B36" s="16" t="s">
        <v>599</v>
      </c>
      <c r="C36" s="16" t="s">
        <v>600</v>
      </c>
      <c r="D36" s="135">
        <v>0</v>
      </c>
      <c r="E36" s="135">
        <v>50000</v>
      </c>
      <c r="F36" s="135">
        <v>0</v>
      </c>
      <c r="G36" s="135">
        <v>0</v>
      </c>
      <c r="H36" s="135">
        <v>0</v>
      </c>
      <c r="I36" s="135">
        <v>0</v>
      </c>
      <c r="J36" s="135">
        <v>5593</v>
      </c>
      <c r="K36" s="135">
        <v>0</v>
      </c>
      <c r="L36" s="135">
        <v>0</v>
      </c>
      <c r="M36" s="135">
        <v>5593</v>
      </c>
      <c r="N36" s="15">
        <v>2.26E-6</v>
      </c>
      <c r="O36" s="104"/>
    </row>
    <row r="37" spans="2:15">
      <c r="B37" s="16" t="s">
        <v>312</v>
      </c>
      <c r="C37" s="16" t="s">
        <v>601</v>
      </c>
      <c r="D37" s="135">
        <v>0</v>
      </c>
      <c r="E37" s="135">
        <v>1000978</v>
      </c>
      <c r="F37" s="135">
        <v>0</v>
      </c>
      <c r="G37" s="135">
        <v>0</v>
      </c>
      <c r="H37" s="135">
        <v>0</v>
      </c>
      <c r="I37" s="135">
        <v>0</v>
      </c>
      <c r="J37" s="135">
        <v>15863</v>
      </c>
      <c r="K37" s="135">
        <v>0</v>
      </c>
      <c r="L37" s="135">
        <v>0</v>
      </c>
      <c r="M37" s="135">
        <v>15863</v>
      </c>
      <c r="N37" s="15">
        <v>6.4099999999999996E-6</v>
      </c>
      <c r="O37" s="104">
        <v>0</v>
      </c>
    </row>
    <row r="38" spans="2:15">
      <c r="B38" s="16" t="s">
        <v>548</v>
      </c>
      <c r="C38" s="16" t="s">
        <v>602</v>
      </c>
      <c r="D38" s="135">
        <v>0</v>
      </c>
      <c r="E38" s="135">
        <v>3985000</v>
      </c>
      <c r="F38" s="135">
        <v>0</v>
      </c>
      <c r="G38" s="135">
        <v>0</v>
      </c>
      <c r="H38" s="135">
        <v>0</v>
      </c>
      <c r="I38" s="135">
        <v>0</v>
      </c>
      <c r="J38" s="135">
        <v>18493</v>
      </c>
      <c r="K38" s="135">
        <v>0</v>
      </c>
      <c r="L38" s="135">
        <v>0</v>
      </c>
      <c r="M38" s="135">
        <v>18493</v>
      </c>
      <c r="N38" s="15">
        <v>7.4800000000000004E-6</v>
      </c>
      <c r="O38" s="104">
        <v>2.5000000000000001E-3</v>
      </c>
    </row>
    <row r="39" spans="2:15">
      <c r="B39" s="16" t="s">
        <v>523</v>
      </c>
      <c r="C39" s="16" t="s">
        <v>603</v>
      </c>
      <c r="D39" s="135">
        <v>0</v>
      </c>
      <c r="E39" s="135">
        <v>432</v>
      </c>
      <c r="F39" s="135">
        <v>0</v>
      </c>
      <c r="G39" s="135">
        <v>0</v>
      </c>
      <c r="H39" s="135">
        <v>0</v>
      </c>
      <c r="I39" s="135">
        <v>0</v>
      </c>
      <c r="J39" s="135">
        <v>68</v>
      </c>
      <c r="K39" s="135">
        <v>0</v>
      </c>
      <c r="L39" s="135">
        <v>0</v>
      </c>
      <c r="M39" s="135">
        <v>68</v>
      </c>
      <c r="N39" s="15">
        <v>2.7500000000000001E-8</v>
      </c>
      <c r="O39" s="104">
        <v>0</v>
      </c>
    </row>
    <row r="40" spans="2:15">
      <c r="B40" s="16" t="s">
        <v>313</v>
      </c>
      <c r="C40" s="16" t="s">
        <v>604</v>
      </c>
      <c r="D40" s="135">
        <v>0</v>
      </c>
      <c r="E40" s="135">
        <v>15000</v>
      </c>
      <c r="F40" s="135">
        <v>0</v>
      </c>
      <c r="G40" s="135">
        <v>0</v>
      </c>
      <c r="H40" s="135">
        <v>0</v>
      </c>
      <c r="I40" s="135">
        <v>0</v>
      </c>
      <c r="J40" s="135">
        <v>1852</v>
      </c>
      <c r="K40" s="135">
        <v>0</v>
      </c>
      <c r="L40" s="135">
        <v>0</v>
      </c>
      <c r="M40" s="135">
        <v>1852</v>
      </c>
      <c r="N40" s="15">
        <v>7.4900000000000005E-7</v>
      </c>
      <c r="O40" s="104">
        <v>0</v>
      </c>
    </row>
    <row r="41" spans="2:15">
      <c r="B41" s="16" t="s">
        <v>314</v>
      </c>
      <c r="C41" s="16" t="s">
        <v>605</v>
      </c>
      <c r="D41" s="135">
        <v>0</v>
      </c>
      <c r="E41" s="135">
        <v>5134085</v>
      </c>
      <c r="F41" s="135">
        <v>0</v>
      </c>
      <c r="G41" s="135">
        <v>0</v>
      </c>
      <c r="H41" s="135">
        <v>0</v>
      </c>
      <c r="I41" s="135">
        <v>0</v>
      </c>
      <c r="J41" s="135">
        <v>130334</v>
      </c>
      <c r="K41" s="135">
        <v>0</v>
      </c>
      <c r="L41" s="135">
        <v>0</v>
      </c>
      <c r="M41" s="135">
        <v>130334</v>
      </c>
      <c r="N41" s="15">
        <v>5.27E-5</v>
      </c>
      <c r="O41" s="104">
        <v>0</v>
      </c>
    </row>
    <row r="42" spans="2:15">
      <c r="B42" s="16" t="s">
        <v>315</v>
      </c>
      <c r="C42" s="16" t="s">
        <v>144</v>
      </c>
      <c r="D42" s="135">
        <v>12600000000</v>
      </c>
      <c r="E42" s="135">
        <v>72700000000</v>
      </c>
      <c r="F42" s="135">
        <v>0</v>
      </c>
      <c r="G42" s="135">
        <v>0</v>
      </c>
      <c r="H42" s="135">
        <v>0</v>
      </c>
      <c r="I42" s="135">
        <v>0</v>
      </c>
      <c r="J42" s="135">
        <v>2280000000</v>
      </c>
      <c r="K42" s="135">
        <v>0</v>
      </c>
      <c r="L42" s="135">
        <v>0</v>
      </c>
      <c r="M42" s="135">
        <v>2280000000</v>
      </c>
      <c r="N42" s="15">
        <v>0.99017200000000005</v>
      </c>
      <c r="O42" s="104">
        <v>0.01</v>
      </c>
    </row>
    <row r="43" spans="2:15">
      <c r="B43" s="16" t="s">
        <v>316</v>
      </c>
      <c r="C43" s="16" t="s">
        <v>606</v>
      </c>
      <c r="D43" s="135">
        <v>0</v>
      </c>
      <c r="E43" s="135">
        <v>5000</v>
      </c>
      <c r="F43" s="135">
        <v>0</v>
      </c>
      <c r="G43" s="135">
        <v>0</v>
      </c>
      <c r="H43" s="135">
        <v>0</v>
      </c>
      <c r="I43" s="135">
        <v>0</v>
      </c>
      <c r="J43" s="135">
        <v>580</v>
      </c>
      <c r="K43" s="135">
        <v>0</v>
      </c>
      <c r="L43" s="135">
        <v>0</v>
      </c>
      <c r="M43" s="135">
        <v>580</v>
      </c>
      <c r="N43" s="15">
        <v>2.35E-7</v>
      </c>
      <c r="O43" s="104"/>
    </row>
    <row r="44" spans="2:15">
      <c r="B44" s="16" t="s">
        <v>317</v>
      </c>
      <c r="C44" s="16" t="s">
        <v>607</v>
      </c>
      <c r="D44" s="135">
        <v>0</v>
      </c>
      <c r="E44" s="135">
        <v>4121136</v>
      </c>
      <c r="F44" s="135">
        <v>0</v>
      </c>
      <c r="G44" s="135">
        <v>0</v>
      </c>
      <c r="H44" s="135">
        <v>0</v>
      </c>
      <c r="I44" s="135">
        <v>0</v>
      </c>
      <c r="J44" s="135">
        <v>264347</v>
      </c>
      <c r="K44" s="135">
        <v>0</v>
      </c>
      <c r="L44" s="135">
        <v>0</v>
      </c>
      <c r="M44" s="135">
        <v>264347</v>
      </c>
      <c r="N44" s="15">
        <v>1.07E-4</v>
      </c>
      <c r="O44" s="104">
        <v>0</v>
      </c>
    </row>
    <row r="45" spans="2:15">
      <c r="B45" s="16" t="s">
        <v>524</v>
      </c>
      <c r="C45" s="16" t="s">
        <v>608</v>
      </c>
      <c r="D45" s="135">
        <v>0</v>
      </c>
      <c r="E45" s="135">
        <v>20000</v>
      </c>
      <c r="F45" s="135">
        <v>0</v>
      </c>
      <c r="G45" s="135">
        <v>0</v>
      </c>
      <c r="H45" s="135">
        <v>0</v>
      </c>
      <c r="I45" s="135">
        <v>0</v>
      </c>
      <c r="J45" s="135">
        <v>1232</v>
      </c>
      <c r="K45" s="135">
        <v>0</v>
      </c>
      <c r="L45" s="135">
        <v>0</v>
      </c>
      <c r="M45" s="135">
        <v>1232</v>
      </c>
      <c r="N45" s="15">
        <v>4.9800000000000004E-7</v>
      </c>
      <c r="O45" s="104">
        <v>0</v>
      </c>
    </row>
    <row r="46" spans="2:15">
      <c r="B46" s="16" t="s">
        <v>520</v>
      </c>
      <c r="C46" s="16" t="s">
        <v>609</v>
      </c>
      <c r="D46" s="135">
        <v>0</v>
      </c>
      <c r="E46" s="135">
        <v>8501</v>
      </c>
      <c r="F46" s="135">
        <v>0</v>
      </c>
      <c r="G46" s="135">
        <v>0</v>
      </c>
      <c r="H46" s="135">
        <v>0</v>
      </c>
      <c r="I46" s="135">
        <v>0</v>
      </c>
      <c r="J46" s="135">
        <v>8158</v>
      </c>
      <c r="K46" s="135">
        <v>0</v>
      </c>
      <c r="L46" s="135">
        <v>0</v>
      </c>
      <c r="M46" s="135">
        <v>8158</v>
      </c>
      <c r="N46" s="15">
        <v>3.3000000000000002E-6</v>
      </c>
      <c r="O46" s="104">
        <v>0</v>
      </c>
    </row>
    <row r="47" spans="2:15">
      <c r="B47" s="16" t="s">
        <v>318</v>
      </c>
      <c r="C47" s="16" t="s">
        <v>610</v>
      </c>
      <c r="D47" s="378">
        <v>0</v>
      </c>
      <c r="E47" s="135">
        <v>11467364</v>
      </c>
      <c r="F47" s="135">
        <v>0</v>
      </c>
      <c r="G47" s="135">
        <v>0</v>
      </c>
      <c r="H47" s="135">
        <v>0</v>
      </c>
      <c r="I47" s="135">
        <v>0</v>
      </c>
      <c r="J47" s="135">
        <v>90619</v>
      </c>
      <c r="K47" s="135">
        <v>0</v>
      </c>
      <c r="L47" s="135">
        <v>0</v>
      </c>
      <c r="M47" s="135">
        <v>90619</v>
      </c>
      <c r="N47" s="15">
        <v>3.6600000000000002E-5</v>
      </c>
      <c r="O47" s="104"/>
    </row>
    <row r="48" spans="2:15">
      <c r="B48" s="16" t="s">
        <v>319</v>
      </c>
      <c r="C48" s="16" t="s">
        <v>611</v>
      </c>
      <c r="D48" s="135">
        <v>0</v>
      </c>
      <c r="E48" s="135">
        <v>179000000</v>
      </c>
      <c r="F48" s="135">
        <v>0</v>
      </c>
      <c r="G48" s="135">
        <v>0</v>
      </c>
      <c r="H48" s="135">
        <v>0</v>
      </c>
      <c r="I48" s="135">
        <v>0</v>
      </c>
      <c r="J48" s="135">
        <v>13407851</v>
      </c>
      <c r="K48" s="135">
        <v>0</v>
      </c>
      <c r="L48" s="135">
        <v>0</v>
      </c>
      <c r="M48" s="135">
        <v>13407851</v>
      </c>
      <c r="N48" s="15">
        <v>5.4219999999999997E-3</v>
      </c>
      <c r="O48" s="104">
        <v>0</v>
      </c>
    </row>
    <row r="49" spans="2:15">
      <c r="B49" s="16" t="s">
        <v>320</v>
      </c>
      <c r="C49" s="16" t="s">
        <v>612</v>
      </c>
      <c r="D49" s="135">
        <v>0</v>
      </c>
      <c r="E49" s="135">
        <v>10000</v>
      </c>
      <c r="F49" s="135">
        <v>0</v>
      </c>
      <c r="G49" s="135">
        <v>0</v>
      </c>
      <c r="H49" s="135">
        <v>0</v>
      </c>
      <c r="I49" s="135">
        <v>0</v>
      </c>
      <c r="J49" s="135">
        <v>772</v>
      </c>
      <c r="K49" s="135">
        <v>0</v>
      </c>
      <c r="L49" s="135">
        <v>0</v>
      </c>
      <c r="M49" s="135">
        <v>772</v>
      </c>
      <c r="N49" s="15">
        <v>3.1199999999999999E-7</v>
      </c>
      <c r="O49" s="104"/>
    </row>
    <row r="50" spans="2:15">
      <c r="B50" s="16" t="s">
        <v>321</v>
      </c>
      <c r="C50" s="16" t="s">
        <v>613</v>
      </c>
      <c r="D50" s="135">
        <v>0</v>
      </c>
      <c r="E50" s="135">
        <v>265002</v>
      </c>
      <c r="F50" s="135">
        <v>0</v>
      </c>
      <c r="G50" s="135">
        <v>0</v>
      </c>
      <c r="H50" s="135">
        <v>0</v>
      </c>
      <c r="I50" s="135">
        <v>0</v>
      </c>
      <c r="J50" s="135">
        <v>28067</v>
      </c>
      <c r="K50" s="135">
        <v>0</v>
      </c>
      <c r="L50" s="135">
        <v>0</v>
      </c>
      <c r="M50" s="135">
        <v>28067</v>
      </c>
      <c r="N50" s="15">
        <v>1.13E-5</v>
      </c>
      <c r="O50" s="104">
        <v>0</v>
      </c>
    </row>
    <row r="51" spans="2:15">
      <c r="B51" s="16" t="s">
        <v>620</v>
      </c>
      <c r="C51" s="16" t="s">
        <v>621</v>
      </c>
      <c r="D51" s="135">
        <v>0</v>
      </c>
      <c r="E51" s="135">
        <v>25361</v>
      </c>
      <c r="F51" s="135">
        <v>0</v>
      </c>
      <c r="G51" s="135">
        <v>0</v>
      </c>
      <c r="H51" s="135">
        <v>0</v>
      </c>
      <c r="I51" s="135">
        <v>0</v>
      </c>
      <c r="J51" s="135">
        <v>2491</v>
      </c>
      <c r="K51" s="135">
        <v>0</v>
      </c>
      <c r="L51" s="135">
        <v>0</v>
      </c>
      <c r="M51" s="135">
        <v>2491</v>
      </c>
      <c r="N51" s="15">
        <v>1.0100000000000001E-6</v>
      </c>
      <c r="O51" s="104">
        <v>0.01</v>
      </c>
    </row>
    <row r="52" spans="2:15">
      <c r="B52" s="16" t="s">
        <v>322</v>
      </c>
      <c r="C52" s="16" t="s">
        <v>614</v>
      </c>
      <c r="D52" s="135">
        <v>0</v>
      </c>
      <c r="E52" s="135">
        <v>243591</v>
      </c>
      <c r="F52" s="135">
        <v>0</v>
      </c>
      <c r="G52" s="135">
        <v>0</v>
      </c>
      <c r="H52" s="135">
        <v>0</v>
      </c>
      <c r="I52" s="135">
        <v>0</v>
      </c>
      <c r="J52" s="135">
        <v>18281</v>
      </c>
      <c r="K52" s="135">
        <v>0</v>
      </c>
      <c r="L52" s="135">
        <v>0</v>
      </c>
      <c r="M52" s="135">
        <v>18281</v>
      </c>
      <c r="N52" s="15">
        <v>7.3900000000000004E-6</v>
      </c>
      <c r="O52" s="104"/>
    </row>
    <row r="53" spans="2:15">
      <c r="B53" s="16" t="s">
        <v>549</v>
      </c>
      <c r="C53" s="16" t="s">
        <v>615</v>
      </c>
      <c r="D53" s="135">
        <v>0</v>
      </c>
      <c r="E53" s="135">
        <v>15000</v>
      </c>
      <c r="F53" s="135">
        <v>0</v>
      </c>
      <c r="G53" s="135">
        <v>0</v>
      </c>
      <c r="H53" s="135">
        <v>0</v>
      </c>
      <c r="I53" s="135">
        <v>0</v>
      </c>
      <c r="J53" s="135">
        <v>1707</v>
      </c>
      <c r="K53" s="135">
        <v>0</v>
      </c>
      <c r="L53" s="135">
        <v>0</v>
      </c>
      <c r="M53" s="135">
        <v>1707</v>
      </c>
      <c r="N53" s="15">
        <v>6.8999999999999996E-7</v>
      </c>
      <c r="O53" s="104"/>
    </row>
    <row r="54" spans="2:15">
      <c r="B54" s="16" t="s">
        <v>550</v>
      </c>
      <c r="C54" s="16" t="s">
        <v>616</v>
      </c>
      <c r="D54" s="135">
        <v>0</v>
      </c>
      <c r="E54" s="135">
        <v>650042</v>
      </c>
      <c r="F54" s="135">
        <v>0</v>
      </c>
      <c r="G54" s="135">
        <v>0</v>
      </c>
      <c r="H54" s="135">
        <v>0</v>
      </c>
      <c r="I54" s="135">
        <v>0</v>
      </c>
      <c r="J54" s="135">
        <v>19068</v>
      </c>
      <c r="K54" s="135">
        <v>0</v>
      </c>
      <c r="L54" s="135">
        <v>0</v>
      </c>
      <c r="M54" s="135">
        <v>19068</v>
      </c>
      <c r="N54" s="15">
        <v>7.7100000000000007E-6</v>
      </c>
      <c r="O54" s="104"/>
    </row>
    <row r="55" spans="2:15">
      <c r="B55" s="16" t="s">
        <v>323</v>
      </c>
      <c r="C55" s="16" t="s">
        <v>617</v>
      </c>
      <c r="D55" s="135">
        <v>0</v>
      </c>
      <c r="E55" s="135">
        <v>10621053</v>
      </c>
      <c r="F55" s="135">
        <v>0</v>
      </c>
      <c r="G55" s="135">
        <v>0</v>
      </c>
      <c r="H55" s="135">
        <v>0</v>
      </c>
      <c r="I55" s="135">
        <v>0</v>
      </c>
      <c r="J55" s="135">
        <v>374077</v>
      </c>
      <c r="K55" s="135">
        <v>0</v>
      </c>
      <c r="L55" s="135">
        <v>0</v>
      </c>
      <c r="M55" s="135">
        <v>374077</v>
      </c>
      <c r="N55" s="15">
        <v>1.5100000000000001E-4</v>
      </c>
      <c r="O55" s="104"/>
    </row>
    <row r="56" spans="2:15">
      <c r="B56" s="265" t="s">
        <v>522</v>
      </c>
      <c r="N56" s="170"/>
    </row>
    <row r="57" spans="2:15">
      <c r="N57" s="170"/>
    </row>
    <row r="58" spans="2:15">
      <c r="E58" s="159"/>
      <c r="N58" s="170"/>
    </row>
    <row r="59" spans="2:15">
      <c r="N59" s="170"/>
    </row>
    <row r="60" spans="2:15">
      <c r="N60" s="170"/>
      <c r="O60" s="170"/>
    </row>
    <row r="61" spans="2:15">
      <c r="N61" s="170"/>
    </row>
    <row r="62" spans="2:15">
      <c r="N62" s="170"/>
    </row>
    <row r="63" spans="2:15">
      <c r="N63" s="170"/>
    </row>
    <row r="64" spans="2:15">
      <c r="N64" s="170"/>
      <c r="O64" s="170"/>
    </row>
    <row r="65" spans="5:15">
      <c r="N65" s="170"/>
    </row>
    <row r="66" spans="5:15">
      <c r="N66" s="170"/>
    </row>
    <row r="67" spans="5:15">
      <c r="E67" s="159"/>
      <c r="N67" s="170"/>
      <c r="O67" s="170"/>
    </row>
    <row r="68" spans="5:15">
      <c r="N68" s="170"/>
    </row>
    <row r="69" spans="5:15">
      <c r="N69" s="170"/>
    </row>
    <row r="70" spans="5:15">
      <c r="N70" s="170"/>
    </row>
    <row r="71" spans="5:15">
      <c r="N71" s="170"/>
    </row>
    <row r="72" spans="5:15">
      <c r="N72" s="170"/>
    </row>
    <row r="73" spans="5:15">
      <c r="N73" s="170"/>
    </row>
    <row r="74" spans="5:15">
      <c r="N74" s="170"/>
    </row>
    <row r="75" spans="5:15">
      <c r="N75" s="170"/>
    </row>
    <row r="76" spans="5:15">
      <c r="N76" s="170"/>
    </row>
    <row r="77" spans="5:15">
      <c r="N77" s="170"/>
    </row>
    <row r="78" spans="5:15">
      <c r="N78" s="170"/>
    </row>
    <row r="79" spans="5:15">
      <c r="N79" s="170"/>
    </row>
    <row r="80" spans="5:15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</row>
    <row r="87" spans="14:15">
      <c r="N87" s="170"/>
    </row>
    <row r="88" spans="14:15">
      <c r="N88" s="170"/>
      <c r="O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14:15">
      <c r="N97" s="170"/>
    </row>
    <row r="98" spans="14:15">
      <c r="N98" s="170"/>
    </row>
    <row r="99" spans="14:15">
      <c r="N99" s="170"/>
      <c r="O99" s="170"/>
    </row>
    <row r="100" spans="14:15">
      <c r="N100" s="170"/>
    </row>
    <row r="101" spans="14:15">
      <c r="N101" s="170"/>
    </row>
    <row r="102" spans="14:15">
      <c r="N102" s="170"/>
    </row>
    <row r="103" spans="14:15">
      <c r="N103" s="170"/>
    </row>
    <row r="104" spans="14:15">
      <c r="N104" s="170"/>
    </row>
    <row r="105" spans="14:15">
      <c r="N105" s="170"/>
    </row>
    <row r="106" spans="14:15">
      <c r="N106" s="170"/>
    </row>
    <row r="107" spans="14:15">
      <c r="N107" s="170"/>
    </row>
    <row r="108" spans="14:15">
      <c r="N108" s="170"/>
    </row>
    <row r="109" spans="14:15">
      <c r="N109" s="170"/>
    </row>
    <row r="110" spans="14:15">
      <c r="N110" s="170"/>
    </row>
    <row r="111" spans="14:15">
      <c r="N111" s="170"/>
    </row>
    <row r="112" spans="14:15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N120" s="170"/>
    </row>
    <row r="121" spans="5:15">
      <c r="N121" s="170"/>
    </row>
    <row r="122" spans="5:15">
      <c r="N122" s="170"/>
    </row>
    <row r="123" spans="5:15">
      <c r="E123" s="159"/>
      <c r="N123" s="170"/>
      <c r="O123" s="170"/>
    </row>
    <row r="124" spans="5:15">
      <c r="N124" s="170"/>
    </row>
    <row r="125" spans="5:15">
      <c r="N125" s="170"/>
      <c r="O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</row>
    <row r="141" spans="14:15">
      <c r="N141" s="170"/>
    </row>
    <row r="142" spans="14:15">
      <c r="N142" s="170"/>
    </row>
    <row r="143" spans="14:15">
      <c r="N143" s="170"/>
      <c r="O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</row>
    <row r="148" spans="4:15">
      <c r="N148" s="170"/>
    </row>
    <row r="149" spans="4:15">
      <c r="N149" s="170"/>
    </row>
    <row r="150" spans="4:15">
      <c r="N150" s="170"/>
      <c r="O150" s="170"/>
    </row>
    <row r="151" spans="4:15">
      <c r="N151" s="170"/>
    </row>
    <row r="152" spans="4:15">
      <c r="N152" s="170"/>
    </row>
    <row r="153" spans="4:15">
      <c r="N153" s="170"/>
    </row>
    <row r="154" spans="4:15">
      <c r="N154" s="170"/>
    </row>
    <row r="155" spans="4:15">
      <c r="N155" s="170"/>
    </row>
    <row r="156" spans="4:15">
      <c r="E156" s="159"/>
      <c r="N156" s="170"/>
    </row>
    <row r="157" spans="4:15">
      <c r="D157" s="159"/>
      <c r="E157" s="159"/>
      <c r="J157" s="159"/>
      <c r="N157" s="170"/>
      <c r="O157" s="170"/>
    </row>
    <row r="158" spans="4:15">
      <c r="N158" s="170"/>
    </row>
    <row r="159" spans="4:15">
      <c r="N159" s="170"/>
    </row>
    <row r="160" spans="4:15">
      <c r="N160" s="170"/>
    </row>
    <row r="161" spans="14:15">
      <c r="N161" s="170"/>
      <c r="O161" s="170"/>
    </row>
    <row r="162" spans="14:15">
      <c r="N162" s="170"/>
    </row>
    <row r="163" spans="14:15">
      <c r="N163" s="170"/>
    </row>
    <row r="164" spans="14:15">
      <c r="N164" s="170"/>
    </row>
    <row r="165" spans="14:15">
      <c r="N165" s="170"/>
    </row>
    <row r="166" spans="14:15">
      <c r="N166" s="170"/>
    </row>
    <row r="167" spans="14:15">
      <c r="N167" s="170"/>
      <c r="O167" s="170"/>
    </row>
    <row r="168" spans="14:15">
      <c r="N168" s="170"/>
    </row>
    <row r="169" spans="14:15">
      <c r="N169" s="170"/>
      <c r="O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</row>
    <row r="177" spans="5:15">
      <c r="N177" s="170"/>
    </row>
    <row r="178" spans="5:15">
      <c r="N178" s="170"/>
    </row>
    <row r="179" spans="5:15">
      <c r="N179" s="170"/>
      <c r="O179" s="170"/>
    </row>
    <row r="180" spans="5:15">
      <c r="N180" s="170"/>
    </row>
    <row r="181" spans="5:15">
      <c r="N181" s="170"/>
    </row>
    <row r="182" spans="5:15">
      <c r="N182" s="170"/>
    </row>
    <row r="183" spans="5:15">
      <c r="E183" s="159"/>
      <c r="N183" s="170"/>
    </row>
    <row r="184" spans="5:15">
      <c r="N184" s="170"/>
    </row>
    <row r="185" spans="5:15">
      <c r="N185" s="170"/>
    </row>
    <row r="186" spans="5:15">
      <c r="N186" s="170"/>
    </row>
    <row r="187" spans="5:15">
      <c r="E187" s="159"/>
      <c r="N187" s="170"/>
    </row>
    <row r="188" spans="5:15">
      <c r="N188" s="170"/>
    </row>
    <row r="189" spans="5:15">
      <c r="N189" s="170"/>
    </row>
    <row r="190" spans="5:15">
      <c r="N190" s="170"/>
      <c r="O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</row>
    <row r="206" spans="14:15">
      <c r="N206" s="170"/>
    </row>
    <row r="207" spans="14:15">
      <c r="N207" s="170"/>
    </row>
    <row r="208" spans="14:15">
      <c r="N208" s="170"/>
      <c r="O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N220" s="170"/>
    </row>
    <row r="221" spans="5:15">
      <c r="N221" s="170"/>
    </row>
    <row r="222" spans="5:15">
      <c r="N222" s="170"/>
    </row>
    <row r="223" spans="5:15">
      <c r="E223" s="159"/>
      <c r="N223" s="170"/>
      <c r="O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  <row r="238" spans="14:14">
      <c r="N238" s="170"/>
    </row>
    <row r="239" spans="14:14">
      <c r="N239" s="170"/>
    </row>
    <row r="240" spans="14:14">
      <c r="N240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40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5" style="112" bestFit="1" customWidth="1"/>
    <col min="6" max="9" width="11.42578125" style="112"/>
    <col min="10" max="10" width="17.28515625" style="112" bestFit="1" customWidth="1"/>
    <col min="11" max="12" width="11.7109375" style="112" bestFit="1" customWidth="1"/>
    <col min="13" max="13" width="17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4" t="s">
        <v>28</v>
      </c>
      <c r="B2" s="434"/>
      <c r="C2" s="434"/>
      <c r="D2" s="434"/>
    </row>
    <row r="5" spans="1:15">
      <c r="B5" s="12" t="s">
        <v>325</v>
      </c>
    </row>
    <row r="6" spans="1:15">
      <c r="B6" s="207" t="s">
        <v>521</v>
      </c>
    </row>
    <row r="7" spans="1:15" ht="31.5" customHeight="1"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660</v>
      </c>
      <c r="C9" s="16" t="s">
        <v>661</v>
      </c>
      <c r="D9" s="230" t="s">
        <v>662</v>
      </c>
      <c r="E9" s="230" t="s">
        <v>54</v>
      </c>
      <c r="F9" s="228" t="s">
        <v>663</v>
      </c>
      <c r="G9" s="228" t="s">
        <v>664</v>
      </c>
      <c r="H9" s="228" t="s">
        <v>665</v>
      </c>
      <c r="I9" s="228" t="s">
        <v>666</v>
      </c>
      <c r="J9" s="230" t="s">
        <v>200</v>
      </c>
      <c r="K9" s="230" t="s">
        <v>667</v>
      </c>
      <c r="L9" s="230" t="s">
        <v>668</v>
      </c>
      <c r="M9" s="230" t="s">
        <v>669</v>
      </c>
      <c r="N9" s="227" t="s">
        <v>670</v>
      </c>
      <c r="O9" s="103" t="s">
        <v>671</v>
      </c>
    </row>
    <row r="10" spans="1:15">
      <c r="B10" s="16" t="s">
        <v>293</v>
      </c>
      <c r="C10" s="16" t="s">
        <v>572</v>
      </c>
      <c r="D10" s="230">
        <v>0</v>
      </c>
      <c r="E10" s="230">
        <v>70004</v>
      </c>
      <c r="F10" s="228">
        <v>0</v>
      </c>
      <c r="G10" s="228">
        <v>0</v>
      </c>
      <c r="H10" s="228">
        <v>0</v>
      </c>
      <c r="I10" s="228">
        <v>0</v>
      </c>
      <c r="J10" s="230">
        <v>8633</v>
      </c>
      <c r="K10" s="230">
        <v>0</v>
      </c>
      <c r="L10" s="230">
        <v>0</v>
      </c>
      <c r="M10" s="230">
        <v>8633</v>
      </c>
      <c r="N10" s="227">
        <v>3.6100000000000002E-6</v>
      </c>
      <c r="O10" s="103"/>
    </row>
    <row r="11" spans="1:15">
      <c r="B11" s="16" t="s">
        <v>542</v>
      </c>
      <c r="C11" s="16" t="s">
        <v>573</v>
      </c>
      <c r="D11" s="230">
        <v>0</v>
      </c>
      <c r="E11" s="230">
        <v>80000</v>
      </c>
      <c r="F11" s="228">
        <v>0</v>
      </c>
      <c r="G11" s="228">
        <v>0</v>
      </c>
      <c r="H11" s="228">
        <v>0</v>
      </c>
      <c r="I11" s="228">
        <v>0</v>
      </c>
      <c r="J11" s="230">
        <v>4517</v>
      </c>
      <c r="K11" s="230">
        <v>0</v>
      </c>
      <c r="L11" s="230">
        <v>0</v>
      </c>
      <c r="M11" s="230">
        <v>4517</v>
      </c>
      <c r="N11" s="227">
        <v>1.8899999999999999E-6</v>
      </c>
      <c r="O11" s="103"/>
    </row>
    <row r="12" spans="1:15">
      <c r="B12" s="16" t="s">
        <v>543</v>
      </c>
      <c r="C12" s="16" t="s">
        <v>574</v>
      </c>
      <c r="D12" s="135">
        <v>0</v>
      </c>
      <c r="E12" s="135">
        <v>5000</v>
      </c>
      <c r="F12" s="229">
        <v>0</v>
      </c>
      <c r="G12" s="229">
        <v>0</v>
      </c>
      <c r="H12" s="229">
        <v>0</v>
      </c>
      <c r="I12" s="229">
        <v>0</v>
      </c>
      <c r="J12" s="135">
        <v>572</v>
      </c>
      <c r="K12" s="135">
        <v>0</v>
      </c>
      <c r="L12" s="135">
        <v>0</v>
      </c>
      <c r="M12" s="135">
        <v>572</v>
      </c>
      <c r="N12" s="15">
        <v>2.3900000000000001E-7</v>
      </c>
      <c r="O12" s="104">
        <v>0</v>
      </c>
    </row>
    <row r="13" spans="1:15">
      <c r="B13" s="16" t="s">
        <v>294</v>
      </c>
      <c r="C13" s="16" t="s">
        <v>575</v>
      </c>
      <c r="D13" s="135">
        <v>0</v>
      </c>
      <c r="E13" s="135">
        <v>2117710</v>
      </c>
      <c r="F13" s="229">
        <v>0</v>
      </c>
      <c r="G13" s="229">
        <v>0</v>
      </c>
      <c r="H13" s="229">
        <v>0</v>
      </c>
      <c r="I13" s="229">
        <v>0</v>
      </c>
      <c r="J13" s="135">
        <v>115724</v>
      </c>
      <c r="K13" s="135">
        <v>0</v>
      </c>
      <c r="L13" s="135">
        <v>0</v>
      </c>
      <c r="M13" s="135">
        <v>115724</v>
      </c>
      <c r="N13" s="15">
        <v>4.8399999999999997E-5</v>
      </c>
      <c r="O13" s="104"/>
    </row>
    <row r="14" spans="1:15">
      <c r="B14" s="16" t="s">
        <v>556</v>
      </c>
      <c r="C14" s="16" t="s">
        <v>576</v>
      </c>
      <c r="D14" s="135">
        <v>0</v>
      </c>
      <c r="E14" s="135">
        <v>0</v>
      </c>
      <c r="F14" s="229">
        <v>0</v>
      </c>
      <c r="G14" s="229">
        <v>0</v>
      </c>
      <c r="H14" s="229">
        <v>0</v>
      </c>
      <c r="I14" s="229">
        <v>0</v>
      </c>
      <c r="J14" s="135">
        <v>0</v>
      </c>
      <c r="K14" s="135">
        <v>0</v>
      </c>
      <c r="L14" s="135">
        <v>0</v>
      </c>
      <c r="M14" s="135">
        <v>0</v>
      </c>
      <c r="N14" s="15">
        <v>0</v>
      </c>
      <c r="O14" s="104"/>
    </row>
    <row r="15" spans="1:15">
      <c r="B15" s="16" t="s">
        <v>295</v>
      </c>
      <c r="C15" s="16" t="s">
        <v>577</v>
      </c>
      <c r="D15" s="135">
        <v>0</v>
      </c>
      <c r="E15" s="135">
        <v>70305</v>
      </c>
      <c r="F15" s="229">
        <v>0</v>
      </c>
      <c r="G15" s="229">
        <v>0</v>
      </c>
      <c r="H15" s="229">
        <v>0</v>
      </c>
      <c r="I15" s="229">
        <v>0</v>
      </c>
      <c r="J15" s="135">
        <v>6284</v>
      </c>
      <c r="K15" s="135">
        <v>0</v>
      </c>
      <c r="L15" s="135">
        <v>0</v>
      </c>
      <c r="M15" s="135">
        <v>6284</v>
      </c>
      <c r="N15" s="15">
        <v>2.6299999999999998E-6</v>
      </c>
      <c r="O15" s="104">
        <v>5.0000000000000001E-3</v>
      </c>
    </row>
    <row r="16" spans="1:15">
      <c r="B16" s="16" t="s">
        <v>296</v>
      </c>
      <c r="C16" s="16" t="s">
        <v>578</v>
      </c>
      <c r="D16" s="135">
        <v>0</v>
      </c>
      <c r="E16" s="135">
        <v>142031</v>
      </c>
      <c r="F16" s="229">
        <v>0</v>
      </c>
      <c r="G16" s="229">
        <v>0</v>
      </c>
      <c r="H16" s="229">
        <v>0</v>
      </c>
      <c r="I16" s="229">
        <v>0</v>
      </c>
      <c r="J16" s="135">
        <v>11793</v>
      </c>
      <c r="K16" s="135">
        <v>0</v>
      </c>
      <c r="L16" s="135">
        <v>0</v>
      </c>
      <c r="M16" s="135">
        <v>11793</v>
      </c>
      <c r="N16" s="15">
        <v>4.9300000000000002E-6</v>
      </c>
      <c r="O16" s="104"/>
    </row>
    <row r="17" spans="2:15">
      <c r="B17" s="16" t="s">
        <v>297</v>
      </c>
      <c r="C17" s="16" t="s">
        <v>579</v>
      </c>
      <c r="D17" s="135">
        <v>0</v>
      </c>
      <c r="E17" s="135">
        <v>513958</v>
      </c>
      <c r="F17" s="229">
        <v>0</v>
      </c>
      <c r="G17" s="229">
        <v>0</v>
      </c>
      <c r="H17" s="229">
        <v>0</v>
      </c>
      <c r="I17" s="229">
        <v>0</v>
      </c>
      <c r="J17" s="135">
        <v>23675</v>
      </c>
      <c r="K17" s="135">
        <v>0</v>
      </c>
      <c r="L17" s="135">
        <v>0</v>
      </c>
      <c r="M17" s="135">
        <v>23675</v>
      </c>
      <c r="N17" s="15">
        <v>9.9000000000000001E-6</v>
      </c>
      <c r="O17" s="104"/>
    </row>
    <row r="18" spans="2:15">
      <c r="B18" s="16" t="s">
        <v>298</v>
      </c>
      <c r="C18" s="16" t="s">
        <v>580</v>
      </c>
      <c r="D18" s="135">
        <v>0</v>
      </c>
      <c r="E18" s="135">
        <v>574451</v>
      </c>
      <c r="F18" s="229">
        <v>0</v>
      </c>
      <c r="G18" s="229">
        <v>0</v>
      </c>
      <c r="H18" s="229">
        <v>0</v>
      </c>
      <c r="I18" s="229">
        <v>0</v>
      </c>
      <c r="J18" s="135">
        <v>24052</v>
      </c>
      <c r="K18" s="135">
        <v>0</v>
      </c>
      <c r="L18" s="135">
        <v>0</v>
      </c>
      <c r="M18" s="135">
        <v>24052</v>
      </c>
      <c r="N18" s="15">
        <v>1.01E-5</v>
      </c>
      <c r="O18" s="104"/>
    </row>
    <row r="19" spans="2:15">
      <c r="B19" s="16" t="s">
        <v>299</v>
      </c>
      <c r="C19" s="16" t="s">
        <v>581</v>
      </c>
      <c r="D19" s="135">
        <v>0</v>
      </c>
      <c r="E19" s="135">
        <v>75000</v>
      </c>
      <c r="F19" s="229">
        <v>0</v>
      </c>
      <c r="G19" s="229">
        <v>0</v>
      </c>
      <c r="H19" s="229">
        <v>0</v>
      </c>
      <c r="I19" s="229">
        <v>0</v>
      </c>
      <c r="J19" s="135">
        <v>8670</v>
      </c>
      <c r="K19" s="135">
        <v>0</v>
      </c>
      <c r="L19" s="135">
        <v>0</v>
      </c>
      <c r="M19" s="135">
        <v>8670</v>
      </c>
      <c r="N19" s="15">
        <v>3.6200000000000001E-6</v>
      </c>
      <c r="O19" s="104"/>
    </row>
    <row r="20" spans="2:15">
      <c r="B20" s="16" t="s">
        <v>561</v>
      </c>
      <c r="C20" s="16" t="s">
        <v>582</v>
      </c>
      <c r="D20" s="135">
        <v>0</v>
      </c>
      <c r="E20" s="135">
        <v>30000</v>
      </c>
      <c r="F20" s="229">
        <v>0</v>
      </c>
      <c r="G20" s="229">
        <v>0</v>
      </c>
      <c r="H20" s="229">
        <v>0</v>
      </c>
      <c r="I20" s="229">
        <v>0</v>
      </c>
      <c r="J20" s="135">
        <v>1855</v>
      </c>
      <c r="K20" s="135">
        <v>0</v>
      </c>
      <c r="L20" s="135">
        <v>0</v>
      </c>
      <c r="M20" s="135">
        <v>1855</v>
      </c>
      <c r="N20" s="15">
        <v>7.7599999999999996E-7</v>
      </c>
      <c r="O20" s="104">
        <v>5.0000000000000001E-3</v>
      </c>
    </row>
    <row r="21" spans="2:15">
      <c r="B21" s="16" t="s">
        <v>300</v>
      </c>
      <c r="C21" s="16" t="s">
        <v>583</v>
      </c>
      <c r="D21" s="135">
        <v>0</v>
      </c>
      <c r="E21" s="135">
        <v>112000000</v>
      </c>
      <c r="F21" s="229">
        <v>0</v>
      </c>
      <c r="G21" s="229">
        <v>0</v>
      </c>
      <c r="H21" s="229">
        <v>0</v>
      </c>
      <c r="I21" s="229">
        <v>0</v>
      </c>
      <c r="J21" s="135">
        <v>8386989</v>
      </c>
      <c r="K21" s="135">
        <v>0</v>
      </c>
      <c r="L21" s="135">
        <v>0</v>
      </c>
      <c r="M21" s="135">
        <v>8386989</v>
      </c>
      <c r="N21" s="15">
        <v>3.5070000000000001E-3</v>
      </c>
      <c r="O21" s="104"/>
    </row>
    <row r="22" spans="2:15">
      <c r="B22" s="16" t="s">
        <v>301</v>
      </c>
      <c r="C22" s="16" t="s">
        <v>584</v>
      </c>
      <c r="D22" s="135">
        <v>0</v>
      </c>
      <c r="E22" s="135">
        <v>6037535</v>
      </c>
      <c r="F22" s="229">
        <v>0</v>
      </c>
      <c r="G22" s="229">
        <v>0</v>
      </c>
      <c r="H22" s="229">
        <v>0</v>
      </c>
      <c r="I22" s="229">
        <v>0</v>
      </c>
      <c r="J22" s="135">
        <v>431906</v>
      </c>
      <c r="K22" s="135">
        <v>0</v>
      </c>
      <c r="L22" s="135">
        <v>0</v>
      </c>
      <c r="M22" s="135">
        <v>431906</v>
      </c>
      <c r="N22" s="15">
        <v>1.8100000000000001E-4</v>
      </c>
      <c r="O22" s="104"/>
    </row>
    <row r="23" spans="2:15">
      <c r="B23" s="16" t="s">
        <v>544</v>
      </c>
      <c r="C23" s="16" t="s">
        <v>585</v>
      </c>
      <c r="D23" s="135">
        <v>0</v>
      </c>
      <c r="E23" s="135">
        <v>10000</v>
      </c>
      <c r="F23" s="229">
        <v>0</v>
      </c>
      <c r="G23" s="229">
        <v>0</v>
      </c>
      <c r="H23" s="229">
        <v>0</v>
      </c>
      <c r="I23" s="229">
        <v>0</v>
      </c>
      <c r="J23" s="135">
        <v>1050</v>
      </c>
      <c r="K23" s="135">
        <v>0</v>
      </c>
      <c r="L23" s="135">
        <v>0</v>
      </c>
      <c r="M23" s="135">
        <v>1050</v>
      </c>
      <c r="N23" s="15">
        <v>4.39E-7</v>
      </c>
      <c r="O23" s="104"/>
    </row>
    <row r="24" spans="2:15">
      <c r="B24" s="16" t="s">
        <v>302</v>
      </c>
      <c r="C24" s="16" t="s">
        <v>586</v>
      </c>
      <c r="D24" s="135">
        <v>0</v>
      </c>
      <c r="E24" s="135">
        <v>200000</v>
      </c>
      <c r="F24" s="229">
        <v>0</v>
      </c>
      <c r="G24" s="229">
        <v>0</v>
      </c>
      <c r="H24" s="229">
        <v>0</v>
      </c>
      <c r="I24" s="229">
        <v>0</v>
      </c>
      <c r="J24" s="135">
        <v>11464</v>
      </c>
      <c r="K24" s="135">
        <v>0</v>
      </c>
      <c r="L24" s="135">
        <v>0</v>
      </c>
      <c r="M24" s="135">
        <v>11464</v>
      </c>
      <c r="N24" s="15">
        <v>4.7899999999999999E-6</v>
      </c>
      <c r="O24" s="104">
        <v>0</v>
      </c>
    </row>
    <row r="25" spans="2:15">
      <c r="B25" s="16" t="s">
        <v>303</v>
      </c>
      <c r="C25" s="16" t="s">
        <v>587</v>
      </c>
      <c r="D25" s="135">
        <v>0</v>
      </c>
      <c r="E25" s="135">
        <v>2362313</v>
      </c>
      <c r="F25" s="229">
        <v>0</v>
      </c>
      <c r="G25" s="229">
        <v>0</v>
      </c>
      <c r="H25" s="229">
        <v>0</v>
      </c>
      <c r="I25" s="229">
        <v>0</v>
      </c>
      <c r="J25" s="135">
        <v>75114</v>
      </c>
      <c r="K25" s="135">
        <v>0</v>
      </c>
      <c r="L25" s="135">
        <v>0</v>
      </c>
      <c r="M25" s="135">
        <v>75114</v>
      </c>
      <c r="N25" s="15">
        <v>3.1399999999999998E-5</v>
      </c>
      <c r="O25" s="104">
        <v>0</v>
      </c>
    </row>
    <row r="26" spans="2:15">
      <c r="B26" s="16" t="s">
        <v>304</v>
      </c>
      <c r="C26" s="16" t="s">
        <v>588</v>
      </c>
      <c r="D26" s="135">
        <v>0</v>
      </c>
      <c r="E26" s="135">
        <v>35008</v>
      </c>
      <c r="F26" s="229">
        <v>0</v>
      </c>
      <c r="G26" s="229">
        <v>0</v>
      </c>
      <c r="H26" s="229">
        <v>0</v>
      </c>
      <c r="I26" s="229">
        <v>0</v>
      </c>
      <c r="J26" s="135">
        <v>3434</v>
      </c>
      <c r="K26" s="135">
        <v>0</v>
      </c>
      <c r="L26" s="135">
        <v>0</v>
      </c>
      <c r="M26" s="135">
        <v>3434</v>
      </c>
      <c r="N26" s="15">
        <v>1.44E-6</v>
      </c>
      <c r="O26" s="104">
        <v>0</v>
      </c>
    </row>
    <row r="27" spans="2:15">
      <c r="B27" s="16" t="s">
        <v>305</v>
      </c>
      <c r="C27" s="16" t="s">
        <v>589</v>
      </c>
      <c r="D27" s="135">
        <v>0</v>
      </c>
      <c r="E27" s="135">
        <v>10000</v>
      </c>
      <c r="F27" s="229">
        <v>0</v>
      </c>
      <c r="G27" s="229">
        <v>0</v>
      </c>
      <c r="H27" s="229">
        <v>0</v>
      </c>
      <c r="I27" s="229">
        <v>0</v>
      </c>
      <c r="J27" s="135">
        <v>1148</v>
      </c>
      <c r="K27" s="135">
        <v>0</v>
      </c>
      <c r="L27" s="135">
        <v>0</v>
      </c>
      <c r="M27" s="135">
        <v>1148</v>
      </c>
      <c r="N27" s="15">
        <v>4.7999999999999996E-7</v>
      </c>
      <c r="O27" s="104"/>
    </row>
    <row r="28" spans="2:15">
      <c r="B28" s="16" t="s">
        <v>306</v>
      </c>
      <c r="C28" s="16" t="s">
        <v>590</v>
      </c>
      <c r="D28" s="135">
        <v>0</v>
      </c>
      <c r="E28" s="135">
        <v>387847</v>
      </c>
      <c r="F28" s="229">
        <v>0</v>
      </c>
      <c r="G28" s="229">
        <v>0</v>
      </c>
      <c r="H28" s="229">
        <v>0</v>
      </c>
      <c r="I28" s="229">
        <v>0</v>
      </c>
      <c r="J28" s="135">
        <v>5616</v>
      </c>
      <c r="K28" s="135">
        <v>0</v>
      </c>
      <c r="L28" s="135">
        <v>0</v>
      </c>
      <c r="M28" s="135">
        <v>5616</v>
      </c>
      <c r="N28" s="15">
        <v>2.3499999999999999E-6</v>
      </c>
      <c r="O28" s="104"/>
    </row>
    <row r="29" spans="2:15">
      <c r="B29" s="16" t="s">
        <v>307</v>
      </c>
      <c r="C29" s="16" t="s">
        <v>591</v>
      </c>
      <c r="D29" s="135">
        <v>0</v>
      </c>
      <c r="E29" s="135">
        <v>2646965</v>
      </c>
      <c r="F29" s="229">
        <v>0</v>
      </c>
      <c r="G29" s="229">
        <v>0</v>
      </c>
      <c r="H29" s="229">
        <v>0</v>
      </c>
      <c r="I29" s="229">
        <v>0</v>
      </c>
      <c r="J29" s="135">
        <v>82401</v>
      </c>
      <c r="K29" s="135">
        <v>0</v>
      </c>
      <c r="L29" s="135">
        <v>0</v>
      </c>
      <c r="M29" s="135">
        <v>82401</v>
      </c>
      <c r="N29" s="15">
        <v>3.4499999999999998E-5</v>
      </c>
      <c r="O29" s="104"/>
    </row>
    <row r="30" spans="2:15">
      <c r="B30" s="16" t="s">
        <v>308</v>
      </c>
      <c r="C30" s="16" t="s">
        <v>592</v>
      </c>
      <c r="D30" s="135">
        <v>0</v>
      </c>
      <c r="E30" s="135">
        <v>797235</v>
      </c>
      <c r="F30" s="229">
        <v>0</v>
      </c>
      <c r="G30" s="229">
        <v>0</v>
      </c>
      <c r="H30" s="229">
        <v>0</v>
      </c>
      <c r="I30" s="229">
        <v>0</v>
      </c>
      <c r="J30" s="135">
        <v>7711</v>
      </c>
      <c r="K30" s="135">
        <v>0</v>
      </c>
      <c r="L30" s="135">
        <v>0</v>
      </c>
      <c r="M30" s="135">
        <v>7711</v>
      </c>
      <c r="N30" s="15">
        <v>3.2200000000000001E-6</v>
      </c>
      <c r="O30" s="104">
        <v>0</v>
      </c>
    </row>
    <row r="31" spans="2:15">
      <c r="B31" s="16" t="s">
        <v>545</v>
      </c>
      <c r="C31" s="16" t="s">
        <v>593</v>
      </c>
      <c r="D31" s="135">
        <v>0</v>
      </c>
      <c r="E31" s="135">
        <v>60000</v>
      </c>
      <c r="F31" s="229">
        <v>0</v>
      </c>
      <c r="G31" s="229">
        <v>0</v>
      </c>
      <c r="H31" s="229">
        <v>0</v>
      </c>
      <c r="I31" s="229">
        <v>0</v>
      </c>
      <c r="J31" s="135">
        <v>4317</v>
      </c>
      <c r="K31" s="135">
        <v>0</v>
      </c>
      <c r="L31" s="135">
        <v>0</v>
      </c>
      <c r="M31" s="135">
        <v>4317</v>
      </c>
      <c r="N31" s="15">
        <v>1.7999999999999999E-6</v>
      </c>
      <c r="O31" s="104">
        <v>0</v>
      </c>
    </row>
    <row r="32" spans="2:15">
      <c r="B32" s="16" t="s">
        <v>546</v>
      </c>
      <c r="C32" s="16" t="s">
        <v>594</v>
      </c>
      <c r="D32" s="135">
        <v>0</v>
      </c>
      <c r="E32" s="135">
        <v>0</v>
      </c>
      <c r="F32" s="229">
        <v>0</v>
      </c>
      <c r="G32" s="229">
        <v>0</v>
      </c>
      <c r="H32" s="229">
        <v>0</v>
      </c>
      <c r="I32" s="229">
        <v>0</v>
      </c>
      <c r="J32" s="135">
        <v>0</v>
      </c>
      <c r="K32" s="135">
        <v>0</v>
      </c>
      <c r="L32" s="135">
        <v>0</v>
      </c>
      <c r="M32" s="135">
        <v>0</v>
      </c>
      <c r="N32" s="15">
        <v>0</v>
      </c>
      <c r="O32" s="104"/>
    </row>
    <row r="33" spans="2:15">
      <c r="B33" s="16" t="s">
        <v>309</v>
      </c>
      <c r="C33" s="16" t="s">
        <v>595</v>
      </c>
      <c r="D33" s="135">
        <v>0</v>
      </c>
      <c r="E33" s="135">
        <v>1050283</v>
      </c>
      <c r="F33" s="229">
        <v>0</v>
      </c>
      <c r="G33" s="229">
        <v>0</v>
      </c>
      <c r="H33" s="229">
        <v>0</v>
      </c>
      <c r="I33" s="229">
        <v>0</v>
      </c>
      <c r="J33" s="135">
        <v>113180</v>
      </c>
      <c r="K33" s="135">
        <v>0</v>
      </c>
      <c r="L33" s="135">
        <v>0</v>
      </c>
      <c r="M33" s="135">
        <v>113180</v>
      </c>
      <c r="N33" s="15">
        <v>4.7299999999999998E-5</v>
      </c>
      <c r="O33" s="104">
        <v>0</v>
      </c>
    </row>
    <row r="34" spans="2:15">
      <c r="B34" s="16" t="s">
        <v>310</v>
      </c>
      <c r="C34" s="16" t="s">
        <v>596</v>
      </c>
      <c r="D34" s="135">
        <v>0</v>
      </c>
      <c r="E34" s="135">
        <v>85000</v>
      </c>
      <c r="F34" s="229">
        <v>0</v>
      </c>
      <c r="G34" s="229">
        <v>0</v>
      </c>
      <c r="H34" s="229">
        <v>0</v>
      </c>
      <c r="I34" s="229">
        <v>0</v>
      </c>
      <c r="J34" s="135">
        <v>5994</v>
      </c>
      <c r="K34" s="135">
        <v>0</v>
      </c>
      <c r="L34" s="135">
        <v>0</v>
      </c>
      <c r="M34" s="135">
        <v>5994</v>
      </c>
      <c r="N34" s="15">
        <v>2.5100000000000001E-6</v>
      </c>
      <c r="O34" s="104">
        <v>0</v>
      </c>
    </row>
    <row r="35" spans="2:15">
      <c r="B35" s="16" t="s">
        <v>311</v>
      </c>
      <c r="C35" s="16" t="s">
        <v>597</v>
      </c>
      <c r="D35" s="135">
        <v>0</v>
      </c>
      <c r="E35" s="135">
        <v>700556</v>
      </c>
      <c r="F35" s="229">
        <v>0</v>
      </c>
      <c r="G35" s="229">
        <v>0</v>
      </c>
      <c r="H35" s="229">
        <v>0</v>
      </c>
      <c r="I35" s="229">
        <v>0</v>
      </c>
      <c r="J35" s="135">
        <v>9734</v>
      </c>
      <c r="K35" s="135">
        <v>0</v>
      </c>
      <c r="L35" s="135">
        <v>0</v>
      </c>
      <c r="M35" s="135">
        <v>9734</v>
      </c>
      <c r="N35" s="15">
        <v>4.07E-6</v>
      </c>
      <c r="O35" s="104"/>
    </row>
    <row r="36" spans="2:15">
      <c r="B36" s="16" t="s">
        <v>547</v>
      </c>
      <c r="C36" s="16" t="s">
        <v>598</v>
      </c>
      <c r="D36" s="135">
        <v>0</v>
      </c>
      <c r="E36" s="135">
        <v>20000</v>
      </c>
      <c r="F36" s="229">
        <v>0</v>
      </c>
      <c r="G36" s="229">
        <v>0</v>
      </c>
      <c r="H36" s="229">
        <v>0</v>
      </c>
      <c r="I36" s="229">
        <v>0</v>
      </c>
      <c r="J36" s="135">
        <v>2121</v>
      </c>
      <c r="K36" s="135">
        <v>0</v>
      </c>
      <c r="L36" s="135">
        <v>0</v>
      </c>
      <c r="M36" s="135">
        <v>2121</v>
      </c>
      <c r="N36" s="15">
        <v>8.8700000000000004E-7</v>
      </c>
      <c r="O36" s="104"/>
    </row>
    <row r="37" spans="2:15">
      <c r="B37" s="16" t="s">
        <v>599</v>
      </c>
      <c r="C37" s="16" t="s">
        <v>600</v>
      </c>
      <c r="D37" s="135">
        <v>0</v>
      </c>
      <c r="E37" s="135">
        <v>50000</v>
      </c>
      <c r="F37" s="229">
        <v>0</v>
      </c>
      <c r="G37" s="229">
        <v>0</v>
      </c>
      <c r="H37" s="229">
        <v>0</v>
      </c>
      <c r="I37" s="229">
        <v>0</v>
      </c>
      <c r="J37" s="135">
        <v>5593</v>
      </c>
      <c r="K37" s="135">
        <v>0</v>
      </c>
      <c r="L37" s="135">
        <v>0</v>
      </c>
      <c r="M37" s="135">
        <v>5593</v>
      </c>
      <c r="N37" s="15">
        <v>2.34E-6</v>
      </c>
      <c r="O37" s="104"/>
    </row>
    <row r="38" spans="2:15">
      <c r="B38" s="16" t="s">
        <v>312</v>
      </c>
      <c r="C38" s="16" t="s">
        <v>601</v>
      </c>
      <c r="D38" s="135">
        <v>0</v>
      </c>
      <c r="E38" s="135">
        <v>978</v>
      </c>
      <c r="F38" s="229">
        <v>0</v>
      </c>
      <c r="G38" s="229">
        <v>0</v>
      </c>
      <c r="H38" s="229">
        <v>0</v>
      </c>
      <c r="I38" s="229">
        <v>0</v>
      </c>
      <c r="J38" s="135">
        <v>173</v>
      </c>
      <c r="K38" s="135">
        <v>0</v>
      </c>
      <c r="L38" s="135">
        <v>0</v>
      </c>
      <c r="M38" s="135">
        <v>173</v>
      </c>
      <c r="N38" s="15">
        <v>7.2300000000000006E-8</v>
      </c>
      <c r="O38" s="104">
        <v>0</v>
      </c>
    </row>
    <row r="39" spans="2:15">
      <c r="B39" s="16" t="s">
        <v>548</v>
      </c>
      <c r="C39" s="16" t="s">
        <v>602</v>
      </c>
      <c r="D39" s="135">
        <v>0</v>
      </c>
      <c r="E39" s="135">
        <v>10000</v>
      </c>
      <c r="F39" s="229">
        <v>0</v>
      </c>
      <c r="G39" s="229">
        <v>0</v>
      </c>
      <c r="H39" s="229">
        <v>0</v>
      </c>
      <c r="I39" s="229">
        <v>0</v>
      </c>
      <c r="J39" s="135">
        <v>1227</v>
      </c>
      <c r="K39" s="135">
        <v>0</v>
      </c>
      <c r="L39" s="135">
        <v>0</v>
      </c>
      <c r="M39" s="135">
        <v>1227</v>
      </c>
      <c r="N39" s="15">
        <v>5.13E-7</v>
      </c>
      <c r="O39" s="104">
        <v>2.5000000000000001E-3</v>
      </c>
    </row>
    <row r="40" spans="2:15">
      <c r="B40" s="16" t="s">
        <v>523</v>
      </c>
      <c r="C40" s="16" t="s">
        <v>603</v>
      </c>
      <c r="D40" s="135">
        <v>0</v>
      </c>
      <c r="E40" s="135">
        <v>432</v>
      </c>
      <c r="F40" s="229">
        <v>0</v>
      </c>
      <c r="G40" s="229">
        <v>0</v>
      </c>
      <c r="H40" s="229">
        <v>0</v>
      </c>
      <c r="I40" s="229">
        <v>0</v>
      </c>
      <c r="J40" s="135">
        <v>68</v>
      </c>
      <c r="K40" s="135">
        <v>0</v>
      </c>
      <c r="L40" s="135">
        <v>0</v>
      </c>
      <c r="M40" s="135">
        <v>68</v>
      </c>
      <c r="N40" s="15">
        <v>2.84E-8</v>
      </c>
      <c r="O40" s="104">
        <v>0</v>
      </c>
    </row>
    <row r="41" spans="2:15">
      <c r="B41" s="16" t="s">
        <v>313</v>
      </c>
      <c r="C41" s="16" t="s">
        <v>604</v>
      </c>
      <c r="D41" s="135">
        <v>0</v>
      </c>
      <c r="E41" s="135">
        <v>15000</v>
      </c>
      <c r="F41" s="229">
        <v>0</v>
      </c>
      <c r="G41" s="229">
        <v>0</v>
      </c>
      <c r="H41" s="229">
        <v>0</v>
      </c>
      <c r="I41" s="229">
        <v>0</v>
      </c>
      <c r="J41" s="135">
        <v>1852</v>
      </c>
      <c r="K41" s="135">
        <v>0</v>
      </c>
      <c r="L41" s="135">
        <v>0</v>
      </c>
      <c r="M41" s="135">
        <v>1852</v>
      </c>
      <c r="N41" s="15">
        <v>7.7400000000000002E-7</v>
      </c>
      <c r="O41" s="104">
        <v>0</v>
      </c>
    </row>
    <row r="42" spans="2:15">
      <c r="B42" s="16" t="s">
        <v>314</v>
      </c>
      <c r="C42" s="16" t="s">
        <v>605</v>
      </c>
      <c r="D42" s="135">
        <v>0</v>
      </c>
      <c r="E42" s="135">
        <v>1188080</v>
      </c>
      <c r="F42" s="229">
        <v>0</v>
      </c>
      <c r="G42" s="229">
        <v>0</v>
      </c>
      <c r="H42" s="229">
        <v>0</v>
      </c>
      <c r="I42" s="229">
        <v>0</v>
      </c>
      <c r="J42" s="135">
        <v>37751</v>
      </c>
      <c r="K42" s="135">
        <v>0</v>
      </c>
      <c r="L42" s="135">
        <v>0</v>
      </c>
      <c r="M42" s="135">
        <v>37751</v>
      </c>
      <c r="N42" s="15">
        <v>1.5800000000000001E-5</v>
      </c>
      <c r="O42" s="104">
        <v>0</v>
      </c>
    </row>
    <row r="43" spans="2:15">
      <c r="B43" s="16" t="s">
        <v>315</v>
      </c>
      <c r="C43" s="16" t="s">
        <v>144</v>
      </c>
      <c r="D43" s="135">
        <v>41800000000</v>
      </c>
      <c r="E43" s="135">
        <v>42300000000</v>
      </c>
      <c r="F43" s="229">
        <v>0</v>
      </c>
      <c r="G43" s="229">
        <v>0</v>
      </c>
      <c r="H43" s="229">
        <v>0</v>
      </c>
      <c r="I43" s="229">
        <v>0</v>
      </c>
      <c r="J43" s="135">
        <v>1790000000</v>
      </c>
      <c r="K43" s="135">
        <v>0</v>
      </c>
      <c r="L43" s="135">
        <v>0</v>
      </c>
      <c r="M43" s="135">
        <v>1790000000</v>
      </c>
      <c r="N43" s="15">
        <v>0.99026599999999998</v>
      </c>
      <c r="O43" s="104">
        <v>0.01</v>
      </c>
    </row>
    <row r="44" spans="2:15">
      <c r="B44" s="16" t="s">
        <v>316</v>
      </c>
      <c r="C44" s="16" t="s">
        <v>606</v>
      </c>
      <c r="D44" s="135">
        <v>0</v>
      </c>
      <c r="E44" s="135">
        <v>5000</v>
      </c>
      <c r="F44" s="229">
        <v>0</v>
      </c>
      <c r="G44" s="229">
        <v>0</v>
      </c>
      <c r="H44" s="229">
        <v>0</v>
      </c>
      <c r="I44" s="229">
        <v>0</v>
      </c>
      <c r="J44" s="135">
        <v>580</v>
      </c>
      <c r="K44" s="135">
        <v>0</v>
      </c>
      <c r="L44" s="135">
        <v>0</v>
      </c>
      <c r="M44" s="135">
        <v>580</v>
      </c>
      <c r="N44" s="15">
        <v>2.4200000000000002E-7</v>
      </c>
      <c r="O44" s="104"/>
    </row>
    <row r="45" spans="2:15">
      <c r="B45" s="16" t="s">
        <v>317</v>
      </c>
      <c r="C45" s="16" t="s">
        <v>607</v>
      </c>
      <c r="D45" s="378">
        <v>0</v>
      </c>
      <c r="E45" s="135">
        <v>4121136</v>
      </c>
      <c r="F45" s="229">
        <v>0</v>
      </c>
      <c r="G45" s="229">
        <v>0</v>
      </c>
      <c r="H45" s="229">
        <v>0</v>
      </c>
      <c r="I45" s="229">
        <v>0</v>
      </c>
      <c r="J45" s="135">
        <v>220408</v>
      </c>
      <c r="K45" s="135">
        <v>0</v>
      </c>
      <c r="L45" s="135">
        <v>0</v>
      </c>
      <c r="M45" s="135">
        <v>220408</v>
      </c>
      <c r="N45" s="15">
        <v>9.2200000000000005E-5</v>
      </c>
      <c r="O45" s="104">
        <v>0</v>
      </c>
    </row>
    <row r="46" spans="2:15">
      <c r="B46" s="16" t="s">
        <v>524</v>
      </c>
      <c r="C46" s="16" t="s">
        <v>608</v>
      </c>
      <c r="D46" s="135">
        <v>0</v>
      </c>
      <c r="E46" s="135">
        <v>20000</v>
      </c>
      <c r="F46" s="229">
        <v>0</v>
      </c>
      <c r="G46" s="229">
        <v>0</v>
      </c>
      <c r="H46" s="229">
        <v>0</v>
      </c>
      <c r="I46" s="229">
        <v>0</v>
      </c>
      <c r="J46" s="135">
        <v>1232</v>
      </c>
      <c r="K46" s="135">
        <v>0</v>
      </c>
      <c r="L46" s="135">
        <v>0</v>
      </c>
      <c r="M46" s="135">
        <v>1232</v>
      </c>
      <c r="N46" s="15">
        <v>5.1500000000000005E-7</v>
      </c>
      <c r="O46" s="104">
        <v>0</v>
      </c>
    </row>
    <row r="47" spans="2:15">
      <c r="B47" s="16" t="s">
        <v>520</v>
      </c>
      <c r="C47" s="16" t="s">
        <v>609</v>
      </c>
      <c r="D47" s="135">
        <v>0</v>
      </c>
      <c r="E47" s="135">
        <v>8501</v>
      </c>
      <c r="F47" s="229">
        <v>0</v>
      </c>
      <c r="G47" s="229">
        <v>0</v>
      </c>
      <c r="H47" s="229">
        <v>0</v>
      </c>
      <c r="I47" s="229">
        <v>0</v>
      </c>
      <c r="J47" s="135">
        <v>8158</v>
      </c>
      <c r="K47" s="135">
        <v>0</v>
      </c>
      <c r="L47" s="135">
        <v>0</v>
      </c>
      <c r="M47" s="135">
        <v>8158</v>
      </c>
      <c r="N47" s="15">
        <v>3.41E-6</v>
      </c>
      <c r="O47" s="104">
        <v>0</v>
      </c>
    </row>
    <row r="48" spans="2:15">
      <c r="B48" s="16" t="s">
        <v>318</v>
      </c>
      <c r="C48" s="16" t="s">
        <v>610</v>
      </c>
      <c r="D48" s="135">
        <v>0</v>
      </c>
      <c r="E48" s="135">
        <v>30000</v>
      </c>
      <c r="F48" s="229">
        <v>0</v>
      </c>
      <c r="G48" s="229">
        <v>0</v>
      </c>
      <c r="H48" s="229">
        <v>0</v>
      </c>
      <c r="I48" s="229">
        <v>0</v>
      </c>
      <c r="J48" s="135">
        <v>1187</v>
      </c>
      <c r="K48" s="135">
        <v>0</v>
      </c>
      <c r="L48" s="135">
        <v>0</v>
      </c>
      <c r="M48" s="135">
        <v>1187</v>
      </c>
      <c r="N48" s="15">
        <v>4.9599999999999999E-7</v>
      </c>
      <c r="O48" s="104"/>
    </row>
    <row r="49" spans="2:15">
      <c r="B49" s="16" t="s">
        <v>319</v>
      </c>
      <c r="C49" s="16" t="s">
        <v>611</v>
      </c>
      <c r="D49" s="135">
        <v>0</v>
      </c>
      <c r="E49" s="135">
        <v>173000000</v>
      </c>
      <c r="F49" s="229">
        <v>0</v>
      </c>
      <c r="G49" s="229">
        <v>0</v>
      </c>
      <c r="H49" s="229">
        <v>0</v>
      </c>
      <c r="I49" s="229">
        <v>0</v>
      </c>
      <c r="J49" s="135">
        <v>13308816</v>
      </c>
      <c r="K49" s="135">
        <v>0</v>
      </c>
      <c r="L49" s="135">
        <v>0</v>
      </c>
      <c r="M49" s="135">
        <v>13308816</v>
      </c>
      <c r="N49" s="15">
        <v>5.5640000000000004E-3</v>
      </c>
      <c r="O49" s="104">
        <v>0</v>
      </c>
    </row>
    <row r="50" spans="2:15">
      <c r="B50" s="16" t="s">
        <v>320</v>
      </c>
      <c r="C50" s="16" t="s">
        <v>612</v>
      </c>
      <c r="D50" s="135">
        <v>0</v>
      </c>
      <c r="E50" s="135">
        <v>10000</v>
      </c>
      <c r="F50" s="229">
        <v>0</v>
      </c>
      <c r="G50" s="229">
        <v>0</v>
      </c>
      <c r="H50" s="229">
        <v>0</v>
      </c>
      <c r="I50" s="229">
        <v>0</v>
      </c>
      <c r="J50" s="135">
        <v>772</v>
      </c>
      <c r="K50" s="135">
        <v>0</v>
      </c>
      <c r="L50" s="135">
        <v>0</v>
      </c>
      <c r="M50" s="135">
        <v>772</v>
      </c>
      <c r="N50" s="15">
        <v>3.2300000000000002E-7</v>
      </c>
      <c r="O50" s="104"/>
    </row>
    <row r="51" spans="2:15">
      <c r="B51" s="16" t="s">
        <v>321</v>
      </c>
      <c r="C51" s="16" t="s">
        <v>613</v>
      </c>
      <c r="D51" s="135">
        <v>0</v>
      </c>
      <c r="E51" s="135">
        <v>265002</v>
      </c>
      <c r="F51" s="229">
        <v>0</v>
      </c>
      <c r="G51" s="229">
        <v>0</v>
      </c>
      <c r="H51" s="229">
        <v>0</v>
      </c>
      <c r="I51" s="229">
        <v>0</v>
      </c>
      <c r="J51" s="135">
        <v>28067</v>
      </c>
      <c r="K51" s="135">
        <v>0</v>
      </c>
      <c r="L51" s="135">
        <v>0</v>
      </c>
      <c r="M51" s="135">
        <v>28067</v>
      </c>
      <c r="N51" s="15">
        <v>1.17E-5</v>
      </c>
      <c r="O51" s="104">
        <v>0</v>
      </c>
    </row>
    <row r="52" spans="2:15">
      <c r="B52" s="16" t="s">
        <v>620</v>
      </c>
      <c r="C52" s="16" t="s">
        <v>621</v>
      </c>
      <c r="D52" s="135">
        <v>0</v>
      </c>
      <c r="E52" s="135">
        <v>25361</v>
      </c>
      <c r="F52" s="229">
        <v>0</v>
      </c>
      <c r="G52" s="229">
        <v>0</v>
      </c>
      <c r="H52" s="229">
        <v>0</v>
      </c>
      <c r="I52" s="229">
        <v>0</v>
      </c>
      <c r="J52" s="135">
        <v>2491</v>
      </c>
      <c r="K52" s="135">
        <v>0</v>
      </c>
      <c r="L52" s="135">
        <v>0</v>
      </c>
      <c r="M52" s="135">
        <v>2491</v>
      </c>
      <c r="N52" s="15">
        <v>1.04E-6</v>
      </c>
      <c r="O52" s="104">
        <v>0.01</v>
      </c>
    </row>
    <row r="53" spans="2:15">
      <c r="B53" s="16" t="s">
        <v>322</v>
      </c>
      <c r="C53" s="16" t="s">
        <v>614</v>
      </c>
      <c r="D53" s="135">
        <v>0</v>
      </c>
      <c r="E53" s="135">
        <v>243591</v>
      </c>
      <c r="F53" s="229">
        <v>0</v>
      </c>
      <c r="G53" s="229">
        <v>0</v>
      </c>
      <c r="H53" s="229">
        <v>0</v>
      </c>
      <c r="I53" s="229">
        <v>0</v>
      </c>
      <c r="J53" s="135">
        <v>18281</v>
      </c>
      <c r="K53" s="135">
        <v>0</v>
      </c>
      <c r="L53" s="135">
        <v>0</v>
      </c>
      <c r="M53" s="135">
        <v>18281</v>
      </c>
      <c r="N53" s="15">
        <v>7.6399999999999997E-6</v>
      </c>
      <c r="O53" s="104"/>
    </row>
    <row r="54" spans="2:15">
      <c r="B54" s="16" t="s">
        <v>549</v>
      </c>
      <c r="C54" s="16" t="s">
        <v>615</v>
      </c>
      <c r="D54" s="135">
        <v>0</v>
      </c>
      <c r="E54" s="135">
        <v>15000</v>
      </c>
      <c r="F54" s="229">
        <v>0</v>
      </c>
      <c r="G54" s="229">
        <v>0</v>
      </c>
      <c r="H54" s="229">
        <v>0</v>
      </c>
      <c r="I54" s="229">
        <v>0</v>
      </c>
      <c r="J54" s="135">
        <v>1707</v>
      </c>
      <c r="K54" s="135">
        <v>0</v>
      </c>
      <c r="L54" s="135">
        <v>0</v>
      </c>
      <c r="M54" s="135">
        <v>1707</v>
      </c>
      <c r="N54" s="15">
        <v>7.1399999999999996E-7</v>
      </c>
      <c r="O54" s="104"/>
    </row>
    <row r="55" spans="2:15">
      <c r="B55" s="16" t="s">
        <v>550</v>
      </c>
      <c r="C55" s="16" t="s">
        <v>616</v>
      </c>
      <c r="D55" s="135">
        <v>0</v>
      </c>
      <c r="E55" s="135">
        <v>650042</v>
      </c>
      <c r="F55" s="229">
        <v>0</v>
      </c>
      <c r="G55" s="229">
        <v>0</v>
      </c>
      <c r="H55" s="229">
        <v>0</v>
      </c>
      <c r="I55" s="229">
        <v>0</v>
      </c>
      <c r="J55" s="135">
        <v>16152</v>
      </c>
      <c r="K55" s="135">
        <v>0</v>
      </c>
      <c r="L55" s="135">
        <v>0</v>
      </c>
      <c r="M55" s="135">
        <v>16152</v>
      </c>
      <c r="N55" s="15">
        <v>6.7499999999999997E-6</v>
      </c>
      <c r="O55" s="104"/>
    </row>
    <row r="56" spans="2:15">
      <c r="B56" s="16" t="s">
        <v>323</v>
      </c>
      <c r="C56" s="16" t="s">
        <v>617</v>
      </c>
      <c r="D56" s="135">
        <v>0</v>
      </c>
      <c r="E56" s="135">
        <v>5610690</v>
      </c>
      <c r="F56" s="229">
        <v>0</v>
      </c>
      <c r="G56" s="229">
        <v>0</v>
      </c>
      <c r="H56" s="229">
        <v>0</v>
      </c>
      <c r="I56" s="229">
        <v>0</v>
      </c>
      <c r="J56" s="135">
        <v>280576</v>
      </c>
      <c r="K56" s="135">
        <v>0</v>
      </c>
      <c r="L56" s="135">
        <v>0</v>
      </c>
      <c r="M56" s="135">
        <v>280576</v>
      </c>
      <c r="N56" s="15">
        <v>1.17E-4</v>
      </c>
      <c r="O56" s="104"/>
    </row>
    <row r="57" spans="2:15">
      <c r="B57" s="265" t="s">
        <v>618</v>
      </c>
      <c r="N57" s="170"/>
    </row>
    <row r="58" spans="2:15">
      <c r="E58" s="159"/>
      <c r="N58" s="170"/>
    </row>
    <row r="59" spans="2:15">
      <c r="N59" s="170"/>
    </row>
    <row r="60" spans="2:15">
      <c r="N60" s="170"/>
      <c r="O60" s="170"/>
    </row>
    <row r="61" spans="2:15">
      <c r="N61" s="170"/>
    </row>
    <row r="62" spans="2:15">
      <c r="N62" s="170"/>
    </row>
    <row r="63" spans="2:15">
      <c r="N63" s="170"/>
    </row>
    <row r="64" spans="2:15">
      <c r="N64" s="170"/>
      <c r="O64" s="170"/>
    </row>
    <row r="65" spans="5:15">
      <c r="N65" s="170"/>
    </row>
    <row r="66" spans="5:15">
      <c r="N66" s="170"/>
    </row>
    <row r="67" spans="5:15">
      <c r="E67" s="159"/>
      <c r="N67" s="170"/>
      <c r="O67" s="170"/>
    </row>
    <row r="68" spans="5:15">
      <c r="N68" s="170"/>
    </row>
    <row r="69" spans="5:15">
      <c r="N69" s="170"/>
    </row>
    <row r="70" spans="5:15">
      <c r="N70" s="170"/>
    </row>
    <row r="71" spans="5:15">
      <c r="N71" s="170"/>
    </row>
    <row r="72" spans="5:15">
      <c r="N72" s="170"/>
    </row>
    <row r="73" spans="5:15">
      <c r="N73" s="170"/>
    </row>
    <row r="74" spans="5:15">
      <c r="N74" s="170"/>
    </row>
    <row r="75" spans="5:15">
      <c r="N75" s="170"/>
    </row>
    <row r="76" spans="5:15">
      <c r="N76" s="170"/>
    </row>
    <row r="77" spans="5:15">
      <c r="N77" s="170"/>
    </row>
    <row r="78" spans="5:15">
      <c r="N78" s="170"/>
    </row>
    <row r="79" spans="5:15">
      <c r="N79" s="170"/>
    </row>
    <row r="80" spans="5:15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</row>
    <row r="87" spans="14:15">
      <c r="N87" s="170"/>
    </row>
    <row r="88" spans="14:15">
      <c r="N88" s="170"/>
      <c r="O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14:15">
      <c r="N97" s="170"/>
    </row>
    <row r="98" spans="14:15">
      <c r="N98" s="170"/>
    </row>
    <row r="99" spans="14:15">
      <c r="N99" s="170"/>
      <c r="O99" s="170"/>
    </row>
    <row r="100" spans="14:15">
      <c r="N100" s="170"/>
    </row>
    <row r="101" spans="14:15">
      <c r="N101" s="170"/>
    </row>
    <row r="102" spans="14:15">
      <c r="N102" s="170"/>
    </row>
    <row r="103" spans="14:15">
      <c r="N103" s="170"/>
    </row>
    <row r="104" spans="14:15">
      <c r="N104" s="170"/>
    </row>
    <row r="105" spans="14:15">
      <c r="N105" s="170"/>
    </row>
    <row r="106" spans="14:15">
      <c r="N106" s="170"/>
    </row>
    <row r="107" spans="14:15">
      <c r="N107" s="170"/>
    </row>
    <row r="108" spans="14:15">
      <c r="N108" s="170"/>
    </row>
    <row r="109" spans="14:15">
      <c r="N109" s="170"/>
    </row>
    <row r="110" spans="14:15">
      <c r="N110" s="170"/>
    </row>
    <row r="111" spans="14:15">
      <c r="N111" s="170"/>
    </row>
    <row r="112" spans="14:15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N120" s="170"/>
    </row>
    <row r="121" spans="5:15">
      <c r="N121" s="170"/>
    </row>
    <row r="122" spans="5:15">
      <c r="N122" s="170"/>
    </row>
    <row r="123" spans="5:15">
      <c r="E123" s="159"/>
      <c r="N123" s="170"/>
      <c r="O123" s="170"/>
    </row>
    <row r="124" spans="5:15">
      <c r="N124" s="170"/>
    </row>
    <row r="125" spans="5:15">
      <c r="N125" s="170"/>
      <c r="O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</row>
    <row r="141" spans="14:15">
      <c r="N141" s="170"/>
    </row>
    <row r="142" spans="14:15">
      <c r="N142" s="170"/>
    </row>
    <row r="143" spans="14:15">
      <c r="N143" s="170"/>
      <c r="O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</row>
    <row r="148" spans="4:15">
      <c r="N148" s="170"/>
    </row>
    <row r="149" spans="4:15">
      <c r="N149" s="170"/>
    </row>
    <row r="150" spans="4:15">
      <c r="N150" s="170"/>
      <c r="O150" s="170"/>
    </row>
    <row r="151" spans="4:15">
      <c r="N151" s="170"/>
    </row>
    <row r="152" spans="4:15">
      <c r="N152" s="170"/>
    </row>
    <row r="153" spans="4:15">
      <c r="N153" s="170"/>
    </row>
    <row r="154" spans="4:15">
      <c r="N154" s="170"/>
    </row>
    <row r="155" spans="4:15">
      <c r="N155" s="170"/>
    </row>
    <row r="156" spans="4:15">
      <c r="E156" s="159"/>
      <c r="N156" s="170"/>
    </row>
    <row r="157" spans="4:15">
      <c r="D157" s="159"/>
      <c r="E157" s="159"/>
      <c r="J157" s="159"/>
      <c r="N157" s="170"/>
      <c r="O157" s="170"/>
    </row>
    <row r="158" spans="4:15">
      <c r="N158" s="170"/>
    </row>
    <row r="159" spans="4:15">
      <c r="N159" s="170"/>
    </row>
    <row r="160" spans="4:15">
      <c r="N160" s="170"/>
    </row>
    <row r="161" spans="14:15">
      <c r="N161" s="170"/>
      <c r="O161" s="170"/>
    </row>
    <row r="162" spans="14:15">
      <c r="N162" s="170"/>
    </row>
    <row r="163" spans="14:15">
      <c r="N163" s="170"/>
    </row>
    <row r="164" spans="14:15">
      <c r="N164" s="170"/>
    </row>
    <row r="165" spans="14:15">
      <c r="N165" s="170"/>
    </row>
    <row r="166" spans="14:15">
      <c r="N166" s="170"/>
    </row>
    <row r="167" spans="14:15">
      <c r="N167" s="170"/>
      <c r="O167" s="170"/>
    </row>
    <row r="168" spans="14:15">
      <c r="N168" s="170"/>
    </row>
    <row r="169" spans="14:15">
      <c r="N169" s="170"/>
      <c r="O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</row>
    <row r="177" spans="5:15">
      <c r="N177" s="170"/>
    </row>
    <row r="178" spans="5:15">
      <c r="N178" s="170"/>
    </row>
    <row r="179" spans="5:15">
      <c r="N179" s="170"/>
      <c r="O179" s="170"/>
    </row>
    <row r="180" spans="5:15">
      <c r="N180" s="170"/>
    </row>
    <row r="181" spans="5:15">
      <c r="N181" s="170"/>
    </row>
    <row r="182" spans="5:15">
      <c r="N182" s="170"/>
    </row>
    <row r="183" spans="5:15">
      <c r="E183" s="159"/>
      <c r="N183" s="170"/>
    </row>
    <row r="184" spans="5:15">
      <c r="N184" s="170"/>
    </row>
    <row r="185" spans="5:15">
      <c r="N185" s="170"/>
    </row>
    <row r="186" spans="5:15">
      <c r="N186" s="170"/>
    </row>
    <row r="187" spans="5:15">
      <c r="E187" s="159"/>
      <c r="N187" s="170"/>
    </row>
    <row r="188" spans="5:15">
      <c r="N188" s="170"/>
    </row>
    <row r="189" spans="5:15">
      <c r="N189" s="170"/>
    </row>
    <row r="190" spans="5:15">
      <c r="N190" s="170"/>
      <c r="O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</row>
    <row r="206" spans="14:15">
      <c r="N206" s="170"/>
    </row>
    <row r="207" spans="14:15">
      <c r="N207" s="170"/>
    </row>
    <row r="208" spans="14:15">
      <c r="N208" s="170"/>
      <c r="O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N220" s="170"/>
    </row>
    <row r="221" spans="5:15">
      <c r="N221" s="170"/>
    </row>
    <row r="222" spans="5:15">
      <c r="N222" s="170"/>
    </row>
    <row r="223" spans="5:15">
      <c r="E223" s="159"/>
      <c r="N223" s="170"/>
      <c r="O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  <row r="238" spans="14:14">
      <c r="N238" s="170"/>
    </row>
    <row r="239" spans="14:14">
      <c r="N239" s="170"/>
    </row>
    <row r="240" spans="14:14">
      <c r="N240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22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5.7109375" style="112" bestFit="1" customWidth="1"/>
    <col min="5" max="5" width="17.28515625" style="112" bestFit="1" customWidth="1"/>
    <col min="6" max="9" width="11.5703125" style="112" bestFit="1" customWidth="1"/>
    <col min="10" max="10" width="14.5703125" style="112" bestFit="1" customWidth="1"/>
    <col min="11" max="12" width="11.5703125" style="112" bestFit="1" customWidth="1"/>
    <col min="13" max="13" width="14.5703125" style="112" bestFit="1" customWidth="1"/>
    <col min="14" max="14" width="16.85546875" style="112" customWidth="1"/>
    <col min="15" max="15" width="11.42578125" style="112"/>
    <col min="16" max="16" width="15.140625" style="112" customWidth="1"/>
    <col min="17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4" t="s">
        <v>28</v>
      </c>
      <c r="B2" s="434"/>
      <c r="C2" s="434"/>
      <c r="D2" s="434"/>
    </row>
    <row r="5" spans="1:15">
      <c r="B5" s="12" t="s">
        <v>327</v>
      </c>
    </row>
    <row r="6" spans="1:15">
      <c r="B6" s="207" t="s">
        <v>521</v>
      </c>
    </row>
    <row r="7" spans="1:15" ht="31.5" customHeight="1"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660</v>
      </c>
      <c r="C9" s="16" t="s">
        <v>661</v>
      </c>
      <c r="D9" s="230" t="s">
        <v>662</v>
      </c>
      <c r="E9" s="230" t="s">
        <v>54</v>
      </c>
      <c r="F9" s="230" t="s">
        <v>663</v>
      </c>
      <c r="G9" s="230" t="s">
        <v>664</v>
      </c>
      <c r="H9" s="230" t="s">
        <v>665</v>
      </c>
      <c r="I9" s="230" t="s">
        <v>666</v>
      </c>
      <c r="J9" s="230" t="s">
        <v>200</v>
      </c>
      <c r="K9" s="230" t="s">
        <v>667</v>
      </c>
      <c r="L9" s="230" t="s">
        <v>668</v>
      </c>
      <c r="M9" s="230" t="s">
        <v>669</v>
      </c>
      <c r="N9" s="103" t="s">
        <v>670</v>
      </c>
      <c r="O9" s="103" t="s">
        <v>671</v>
      </c>
    </row>
    <row r="10" spans="1:15">
      <c r="B10" s="16" t="s">
        <v>294</v>
      </c>
      <c r="C10" s="16" t="s">
        <v>575</v>
      </c>
      <c r="D10" s="230">
        <v>0</v>
      </c>
      <c r="E10" s="230">
        <v>3085490</v>
      </c>
      <c r="F10" s="230">
        <v>0</v>
      </c>
      <c r="G10" s="230">
        <v>0</v>
      </c>
      <c r="H10" s="230">
        <v>0</v>
      </c>
      <c r="I10" s="230">
        <v>0</v>
      </c>
      <c r="J10" s="230">
        <v>195955</v>
      </c>
      <c r="K10" s="230">
        <v>0</v>
      </c>
      <c r="L10" s="230">
        <v>0</v>
      </c>
      <c r="M10" s="230">
        <v>195955</v>
      </c>
      <c r="N10" s="103">
        <v>3.5599999999999998E-4</v>
      </c>
      <c r="O10" s="103"/>
    </row>
    <row r="11" spans="1:15">
      <c r="B11" s="16" t="s">
        <v>556</v>
      </c>
      <c r="C11" s="16" t="s">
        <v>576</v>
      </c>
      <c r="D11" s="230">
        <v>0</v>
      </c>
      <c r="E11" s="230">
        <v>1462241</v>
      </c>
      <c r="F11" s="230">
        <v>0</v>
      </c>
      <c r="G11" s="230">
        <v>0</v>
      </c>
      <c r="H11" s="230">
        <v>0</v>
      </c>
      <c r="I11" s="230">
        <v>0</v>
      </c>
      <c r="J11" s="230">
        <v>13786</v>
      </c>
      <c r="K11" s="230">
        <v>0</v>
      </c>
      <c r="L11" s="230">
        <v>0</v>
      </c>
      <c r="M11" s="230">
        <v>13786</v>
      </c>
      <c r="N11" s="419">
        <v>2.51E-5</v>
      </c>
      <c r="O11" s="103"/>
    </row>
    <row r="12" spans="1:15">
      <c r="B12" s="16" t="s">
        <v>296</v>
      </c>
      <c r="C12" s="16" t="s">
        <v>578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04">
        <v>0</v>
      </c>
      <c r="O12" s="104"/>
    </row>
    <row r="13" spans="1:15">
      <c r="B13" s="16" t="s">
        <v>297</v>
      </c>
      <c r="C13" s="16" t="s">
        <v>579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04">
        <v>0</v>
      </c>
      <c r="O13" s="104"/>
    </row>
    <row r="14" spans="1:15">
      <c r="B14" s="16" t="s">
        <v>298</v>
      </c>
      <c r="C14" s="16" t="s">
        <v>580</v>
      </c>
      <c r="D14" s="135">
        <v>0</v>
      </c>
      <c r="E14" s="135">
        <v>229462</v>
      </c>
      <c r="F14" s="135">
        <v>0</v>
      </c>
      <c r="G14" s="135">
        <v>0</v>
      </c>
      <c r="H14" s="135">
        <v>0</v>
      </c>
      <c r="I14" s="135">
        <v>0</v>
      </c>
      <c r="J14" s="135">
        <v>5324</v>
      </c>
      <c r="K14" s="135">
        <v>0</v>
      </c>
      <c r="L14" s="135">
        <v>0</v>
      </c>
      <c r="M14" s="135">
        <v>5324</v>
      </c>
      <c r="N14" s="420">
        <v>9.6800000000000005E-6</v>
      </c>
      <c r="O14" s="104"/>
    </row>
    <row r="15" spans="1:15">
      <c r="B15" s="16" t="s">
        <v>300</v>
      </c>
      <c r="C15" s="16" t="s">
        <v>583</v>
      </c>
      <c r="D15" s="135">
        <v>0</v>
      </c>
      <c r="E15" s="135">
        <v>31543</v>
      </c>
      <c r="F15" s="135">
        <v>0</v>
      </c>
      <c r="G15" s="135">
        <v>0</v>
      </c>
      <c r="H15" s="135">
        <v>0</v>
      </c>
      <c r="I15" s="135">
        <v>0</v>
      </c>
      <c r="J15" s="135">
        <v>2203</v>
      </c>
      <c r="K15" s="135">
        <v>0</v>
      </c>
      <c r="L15" s="135">
        <v>0</v>
      </c>
      <c r="M15" s="135">
        <v>2203</v>
      </c>
      <c r="N15" s="420">
        <v>3.9999999999999998E-6</v>
      </c>
      <c r="O15" s="104"/>
    </row>
    <row r="16" spans="1:15">
      <c r="B16" s="16" t="s">
        <v>301</v>
      </c>
      <c r="C16" s="16" t="s">
        <v>584</v>
      </c>
      <c r="D16" s="135">
        <v>0</v>
      </c>
      <c r="E16" s="135">
        <v>8626821</v>
      </c>
      <c r="F16" s="135">
        <v>0</v>
      </c>
      <c r="G16" s="135">
        <v>0</v>
      </c>
      <c r="H16" s="135">
        <v>0</v>
      </c>
      <c r="I16" s="135">
        <v>0</v>
      </c>
      <c r="J16" s="135">
        <v>97727</v>
      </c>
      <c r="K16" s="135">
        <v>0</v>
      </c>
      <c r="L16" s="135">
        <v>0</v>
      </c>
      <c r="M16" s="135">
        <v>97727</v>
      </c>
      <c r="N16" s="104">
        <v>1.7799999999999999E-4</v>
      </c>
      <c r="O16" s="104"/>
    </row>
    <row r="17" spans="2:15">
      <c r="B17" s="16" t="s">
        <v>303</v>
      </c>
      <c r="C17" s="16" t="s">
        <v>587</v>
      </c>
      <c r="D17" s="135">
        <v>0</v>
      </c>
      <c r="E17" s="135">
        <v>2867838</v>
      </c>
      <c r="F17" s="135">
        <v>0</v>
      </c>
      <c r="G17" s="135">
        <v>0</v>
      </c>
      <c r="H17" s="135">
        <v>0</v>
      </c>
      <c r="I17" s="135">
        <v>0</v>
      </c>
      <c r="J17" s="135">
        <v>36742</v>
      </c>
      <c r="K17" s="135">
        <v>0</v>
      </c>
      <c r="L17" s="135">
        <v>0</v>
      </c>
      <c r="M17" s="135">
        <v>36742</v>
      </c>
      <c r="N17" s="420">
        <v>6.6799999999999997E-5</v>
      </c>
      <c r="O17" s="104">
        <v>0</v>
      </c>
    </row>
    <row r="18" spans="2:15">
      <c r="B18" s="16" t="s">
        <v>306</v>
      </c>
      <c r="C18" s="16" t="s">
        <v>590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04">
        <v>0</v>
      </c>
      <c r="O18" s="104"/>
    </row>
    <row r="19" spans="2:15">
      <c r="B19" s="16" t="s">
        <v>307</v>
      </c>
      <c r="C19" s="16" t="s">
        <v>591</v>
      </c>
      <c r="D19" s="135">
        <v>0</v>
      </c>
      <c r="E19" s="135">
        <v>1434434</v>
      </c>
      <c r="F19" s="135">
        <v>0</v>
      </c>
      <c r="G19" s="135">
        <v>0</v>
      </c>
      <c r="H19" s="135">
        <v>0</v>
      </c>
      <c r="I19" s="135">
        <v>0</v>
      </c>
      <c r="J19" s="135">
        <v>15702</v>
      </c>
      <c r="K19" s="135">
        <v>0</v>
      </c>
      <c r="L19" s="135">
        <v>0</v>
      </c>
      <c r="M19" s="135">
        <v>15702</v>
      </c>
      <c r="N19" s="420">
        <v>2.8500000000000002E-5</v>
      </c>
      <c r="O19" s="104"/>
    </row>
    <row r="20" spans="2:15">
      <c r="B20" s="16" t="s">
        <v>308</v>
      </c>
      <c r="C20" s="16" t="s">
        <v>592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04">
        <v>0</v>
      </c>
      <c r="O20" s="104">
        <v>0</v>
      </c>
    </row>
    <row r="21" spans="2:15">
      <c r="B21" s="16" t="s">
        <v>546</v>
      </c>
      <c r="C21" s="16" t="s">
        <v>594</v>
      </c>
      <c r="D21" s="135">
        <v>0</v>
      </c>
      <c r="E21" s="135">
        <v>1055732</v>
      </c>
      <c r="F21" s="135">
        <v>0</v>
      </c>
      <c r="G21" s="135">
        <v>0</v>
      </c>
      <c r="H21" s="135">
        <v>0</v>
      </c>
      <c r="I21" s="135">
        <v>0</v>
      </c>
      <c r="J21" s="135">
        <v>26112</v>
      </c>
      <c r="K21" s="135">
        <v>0</v>
      </c>
      <c r="L21" s="135">
        <v>0</v>
      </c>
      <c r="M21" s="135">
        <v>26112</v>
      </c>
      <c r="N21" s="420">
        <v>4.7500000000000003E-5</v>
      </c>
      <c r="O21" s="104"/>
    </row>
    <row r="22" spans="2:15">
      <c r="B22" s="16" t="s">
        <v>309</v>
      </c>
      <c r="C22" s="16" t="s">
        <v>595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04">
        <v>0</v>
      </c>
      <c r="O22" s="104">
        <v>0</v>
      </c>
    </row>
    <row r="23" spans="2:15">
      <c r="B23" s="16" t="s">
        <v>311</v>
      </c>
      <c r="C23" s="16" t="s">
        <v>597</v>
      </c>
      <c r="D23" s="135">
        <v>0</v>
      </c>
      <c r="E23" s="135">
        <v>1954779</v>
      </c>
      <c r="F23" s="135">
        <v>0</v>
      </c>
      <c r="G23" s="135">
        <v>0</v>
      </c>
      <c r="H23" s="135">
        <v>0</v>
      </c>
      <c r="I23" s="135">
        <v>0</v>
      </c>
      <c r="J23" s="135">
        <v>22237</v>
      </c>
      <c r="K23" s="135">
        <v>0</v>
      </c>
      <c r="L23" s="135">
        <v>0</v>
      </c>
      <c r="M23" s="135">
        <v>22237</v>
      </c>
      <c r="N23" s="420">
        <v>4.0399999999999999E-5</v>
      </c>
      <c r="O23" s="104"/>
    </row>
    <row r="24" spans="2:15">
      <c r="B24" s="16" t="s">
        <v>547</v>
      </c>
      <c r="C24" s="16" t="s">
        <v>598</v>
      </c>
      <c r="D24" s="378">
        <v>0</v>
      </c>
      <c r="E24" s="135">
        <v>2544694</v>
      </c>
      <c r="F24" s="135">
        <v>0</v>
      </c>
      <c r="G24" s="135">
        <v>0</v>
      </c>
      <c r="H24" s="135">
        <v>0</v>
      </c>
      <c r="I24" s="135">
        <v>0</v>
      </c>
      <c r="J24" s="135">
        <v>24684</v>
      </c>
      <c r="K24" s="135">
        <v>0</v>
      </c>
      <c r="L24" s="135">
        <v>0</v>
      </c>
      <c r="M24" s="135">
        <v>24684</v>
      </c>
      <c r="N24" s="420">
        <v>4.49E-5</v>
      </c>
      <c r="O24" s="104"/>
    </row>
    <row r="25" spans="2:15">
      <c r="B25" s="16" t="s">
        <v>312</v>
      </c>
      <c r="C25" s="16" t="s">
        <v>601</v>
      </c>
      <c r="D25" s="135">
        <v>0</v>
      </c>
      <c r="E25" s="135">
        <v>1000000</v>
      </c>
      <c r="F25" s="135">
        <v>0</v>
      </c>
      <c r="G25" s="135">
        <v>0</v>
      </c>
      <c r="H25" s="135">
        <v>0</v>
      </c>
      <c r="I25" s="135">
        <v>0</v>
      </c>
      <c r="J25" s="135">
        <v>18824</v>
      </c>
      <c r="K25" s="135">
        <v>0</v>
      </c>
      <c r="L25" s="135">
        <v>0</v>
      </c>
      <c r="M25" s="135">
        <v>18824</v>
      </c>
      <c r="N25" s="420">
        <v>3.4199999999999998E-5</v>
      </c>
      <c r="O25" s="104">
        <v>0</v>
      </c>
    </row>
    <row r="26" spans="2:15">
      <c r="B26" s="16" t="s">
        <v>548</v>
      </c>
      <c r="C26" s="16" t="s">
        <v>602</v>
      </c>
      <c r="D26" s="135">
        <v>0</v>
      </c>
      <c r="E26" s="135">
        <v>3975000</v>
      </c>
      <c r="F26" s="135">
        <v>0</v>
      </c>
      <c r="G26" s="135">
        <v>0</v>
      </c>
      <c r="H26" s="135">
        <v>0</v>
      </c>
      <c r="I26" s="135">
        <v>0</v>
      </c>
      <c r="J26" s="135">
        <v>20816</v>
      </c>
      <c r="K26" s="135">
        <v>0</v>
      </c>
      <c r="L26" s="135">
        <v>0</v>
      </c>
      <c r="M26" s="135">
        <v>20816</v>
      </c>
      <c r="N26" s="420">
        <v>3.7799999999999997E-5</v>
      </c>
      <c r="O26" s="104">
        <v>2.5000000000000001E-3</v>
      </c>
    </row>
    <row r="27" spans="2:15">
      <c r="B27" s="16" t="s">
        <v>314</v>
      </c>
      <c r="C27" s="16" t="s">
        <v>605</v>
      </c>
      <c r="D27" s="135">
        <v>0</v>
      </c>
      <c r="E27" s="135">
        <v>3946005</v>
      </c>
      <c r="F27" s="135">
        <v>0</v>
      </c>
      <c r="G27" s="135">
        <v>0</v>
      </c>
      <c r="H27" s="135">
        <v>0</v>
      </c>
      <c r="I27" s="135">
        <v>0</v>
      </c>
      <c r="J27" s="135">
        <v>101525</v>
      </c>
      <c r="K27" s="135">
        <v>0</v>
      </c>
      <c r="L27" s="135">
        <v>0</v>
      </c>
      <c r="M27" s="135">
        <v>101525</v>
      </c>
      <c r="N27" s="420">
        <v>1.85E-4</v>
      </c>
      <c r="O27" s="104">
        <v>0</v>
      </c>
    </row>
    <row r="28" spans="2:15">
      <c r="B28" s="16" t="s">
        <v>315</v>
      </c>
      <c r="C28" s="16" t="s">
        <v>144</v>
      </c>
      <c r="D28" s="135">
        <v>2570000000</v>
      </c>
      <c r="E28" s="135">
        <v>30400000000</v>
      </c>
      <c r="F28" s="135">
        <v>0</v>
      </c>
      <c r="G28" s="135">
        <v>0</v>
      </c>
      <c r="H28" s="135">
        <v>0</v>
      </c>
      <c r="I28" s="135">
        <v>0</v>
      </c>
      <c r="J28" s="135">
        <v>503000000</v>
      </c>
      <c r="K28" s="135">
        <v>0</v>
      </c>
      <c r="L28" s="135">
        <v>0</v>
      </c>
      <c r="M28" s="135">
        <v>503000000</v>
      </c>
      <c r="N28" s="420">
        <v>0.99850099999999997</v>
      </c>
      <c r="O28" s="104">
        <v>0.01</v>
      </c>
    </row>
    <row r="29" spans="2:15">
      <c r="B29" s="16" t="s">
        <v>317</v>
      </c>
      <c r="C29" s="16" t="s">
        <v>607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420">
        <v>0</v>
      </c>
      <c r="O29" s="104">
        <v>0</v>
      </c>
    </row>
    <row r="30" spans="2:15">
      <c r="B30" s="16" t="s">
        <v>318</v>
      </c>
      <c r="C30" s="16" t="s">
        <v>610</v>
      </c>
      <c r="D30" s="135">
        <v>0</v>
      </c>
      <c r="E30" s="135">
        <v>11437364</v>
      </c>
      <c r="F30" s="135">
        <v>0</v>
      </c>
      <c r="G30" s="135">
        <v>0</v>
      </c>
      <c r="H30" s="135">
        <v>0</v>
      </c>
      <c r="I30" s="135">
        <v>0</v>
      </c>
      <c r="J30" s="135">
        <v>107525</v>
      </c>
      <c r="K30" s="135">
        <v>0</v>
      </c>
      <c r="L30" s="135">
        <v>0</v>
      </c>
      <c r="M30" s="135">
        <v>107525</v>
      </c>
      <c r="N30" s="420">
        <v>1.95E-4</v>
      </c>
      <c r="O30" s="104"/>
    </row>
    <row r="31" spans="2:15">
      <c r="B31" s="16" t="s">
        <v>319</v>
      </c>
      <c r="C31" s="16" t="s">
        <v>611</v>
      </c>
      <c r="D31" s="135">
        <v>0</v>
      </c>
      <c r="E31" s="135">
        <v>5937505</v>
      </c>
      <c r="F31" s="135">
        <v>0</v>
      </c>
      <c r="G31" s="135">
        <v>0</v>
      </c>
      <c r="H31" s="135">
        <v>0</v>
      </c>
      <c r="I31" s="135">
        <v>0</v>
      </c>
      <c r="J31" s="135">
        <v>73604</v>
      </c>
      <c r="K31" s="135">
        <v>0</v>
      </c>
      <c r="L31" s="135">
        <v>0</v>
      </c>
      <c r="M31" s="135">
        <v>73604</v>
      </c>
      <c r="N31" s="420">
        <v>1.34E-4</v>
      </c>
      <c r="O31" s="104">
        <v>0</v>
      </c>
    </row>
    <row r="32" spans="2:15">
      <c r="B32" s="16" t="s">
        <v>550</v>
      </c>
      <c r="C32" s="16" t="s">
        <v>616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420">
        <v>0</v>
      </c>
      <c r="O32" s="104"/>
    </row>
    <row r="33" spans="2:15">
      <c r="B33" s="16" t="s">
        <v>323</v>
      </c>
      <c r="C33" s="16" t="s">
        <v>617</v>
      </c>
      <c r="D33" s="135">
        <v>0</v>
      </c>
      <c r="E33" s="135">
        <v>5010363</v>
      </c>
      <c r="F33" s="135">
        <v>0</v>
      </c>
      <c r="G33" s="135">
        <v>0</v>
      </c>
      <c r="H33" s="135">
        <v>0</v>
      </c>
      <c r="I33" s="135">
        <v>0</v>
      </c>
      <c r="J33" s="135">
        <v>61985</v>
      </c>
      <c r="K33" s="135">
        <v>0</v>
      </c>
      <c r="L33" s="135">
        <v>0</v>
      </c>
      <c r="M33" s="135">
        <v>61985</v>
      </c>
      <c r="N33" s="420">
        <v>1.13E-4</v>
      </c>
      <c r="O33" s="104"/>
    </row>
    <row r="34" spans="2:15">
      <c r="B34" s="265" t="s">
        <v>618</v>
      </c>
      <c r="N34" s="170"/>
    </row>
    <row r="35" spans="2:15">
      <c r="N35" s="170"/>
    </row>
    <row r="36" spans="2:15">
      <c r="N36" s="170"/>
      <c r="O36" s="170"/>
    </row>
    <row r="37" spans="2:15">
      <c r="N37" s="170"/>
    </row>
    <row r="38" spans="2:15">
      <c r="N38" s="170"/>
    </row>
    <row r="39" spans="2:15">
      <c r="N39" s="170"/>
    </row>
    <row r="40" spans="2:15">
      <c r="E40" s="159"/>
      <c r="N40" s="170"/>
    </row>
    <row r="41" spans="2:15">
      <c r="N41" s="170"/>
    </row>
    <row r="42" spans="2:15">
      <c r="N42" s="170"/>
      <c r="O42" s="170"/>
    </row>
    <row r="43" spans="2:15">
      <c r="N43" s="170"/>
    </row>
    <row r="44" spans="2:15">
      <c r="N44" s="170"/>
    </row>
    <row r="45" spans="2:15">
      <c r="N45" s="170"/>
    </row>
    <row r="46" spans="2:15">
      <c r="N46" s="170"/>
      <c r="O46" s="170"/>
    </row>
    <row r="47" spans="2:15">
      <c r="N47" s="170"/>
    </row>
    <row r="48" spans="2:15">
      <c r="N48" s="170"/>
    </row>
    <row r="49" spans="5:15">
      <c r="E49" s="159"/>
      <c r="N49" s="170"/>
      <c r="O49" s="170"/>
    </row>
    <row r="50" spans="5:15">
      <c r="N50" s="170"/>
    </row>
    <row r="51" spans="5:15">
      <c r="N51" s="170"/>
    </row>
    <row r="52" spans="5:15">
      <c r="N52" s="170"/>
    </row>
    <row r="53" spans="5:15">
      <c r="N53" s="170"/>
    </row>
    <row r="54" spans="5:15">
      <c r="N54" s="170"/>
    </row>
    <row r="55" spans="5:15">
      <c r="N55" s="170"/>
    </row>
    <row r="56" spans="5:15">
      <c r="N56" s="170"/>
    </row>
    <row r="57" spans="5:15">
      <c r="N57" s="170"/>
    </row>
    <row r="58" spans="5:15">
      <c r="N58" s="170"/>
    </row>
    <row r="59" spans="5:15">
      <c r="N59" s="170"/>
    </row>
    <row r="60" spans="5:15">
      <c r="N60" s="170"/>
    </row>
    <row r="61" spans="5:15">
      <c r="N61" s="170"/>
    </row>
    <row r="62" spans="5:15">
      <c r="N62" s="170"/>
    </row>
    <row r="63" spans="5:15">
      <c r="N63" s="170"/>
    </row>
    <row r="64" spans="5:15">
      <c r="N64" s="170"/>
    </row>
    <row r="65" spans="14:15">
      <c r="N65" s="170"/>
    </row>
    <row r="66" spans="14:15">
      <c r="N66" s="170"/>
    </row>
    <row r="67" spans="14:15">
      <c r="N67" s="170"/>
    </row>
    <row r="68" spans="14:15">
      <c r="N68" s="170"/>
    </row>
    <row r="69" spans="14:15">
      <c r="N69" s="170"/>
    </row>
    <row r="70" spans="14:15">
      <c r="N70" s="170"/>
      <c r="O70" s="170"/>
    </row>
    <row r="71" spans="14:15">
      <c r="N71" s="170"/>
    </row>
    <row r="72" spans="14:15">
      <c r="N72" s="170"/>
    </row>
    <row r="73" spans="14:15">
      <c r="N73" s="170"/>
    </row>
    <row r="74" spans="14:15">
      <c r="N74" s="170"/>
    </row>
    <row r="75" spans="14:15">
      <c r="N75" s="170"/>
    </row>
    <row r="76" spans="14:15">
      <c r="N76" s="170"/>
    </row>
    <row r="77" spans="14:15">
      <c r="N77" s="170"/>
    </row>
    <row r="78" spans="14:15">
      <c r="N78" s="170"/>
    </row>
    <row r="79" spans="14:15">
      <c r="N79" s="170"/>
    </row>
    <row r="80" spans="14:15">
      <c r="N80" s="170"/>
    </row>
    <row r="81" spans="14:15">
      <c r="N81" s="170"/>
      <c r="O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</row>
    <row r="87" spans="14:15">
      <c r="N87" s="170"/>
    </row>
    <row r="88" spans="14:15">
      <c r="N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5:15">
      <c r="N97" s="170"/>
    </row>
    <row r="98" spans="5:15">
      <c r="N98" s="170"/>
    </row>
    <row r="99" spans="5:15">
      <c r="N99" s="170"/>
    </row>
    <row r="100" spans="5:15">
      <c r="N100" s="170"/>
    </row>
    <row r="101" spans="5:15">
      <c r="N101" s="170"/>
    </row>
    <row r="102" spans="5:15">
      <c r="N102" s="170"/>
    </row>
    <row r="103" spans="5:15">
      <c r="N103" s="170"/>
    </row>
    <row r="104" spans="5:15">
      <c r="N104" s="170"/>
    </row>
    <row r="105" spans="5:15">
      <c r="E105" s="159"/>
      <c r="N105" s="170"/>
      <c r="O105" s="170"/>
    </row>
    <row r="106" spans="5:15">
      <c r="N106" s="170"/>
    </row>
    <row r="107" spans="5:15">
      <c r="N107" s="170"/>
      <c r="O107" s="170"/>
    </row>
    <row r="108" spans="5:15">
      <c r="N108" s="170"/>
    </row>
    <row r="109" spans="5:15">
      <c r="N109" s="170"/>
    </row>
    <row r="110" spans="5:15">
      <c r="N110" s="170"/>
    </row>
    <row r="111" spans="5:15">
      <c r="N111" s="170"/>
    </row>
    <row r="112" spans="5:15">
      <c r="N112" s="170"/>
    </row>
    <row r="113" spans="14:15">
      <c r="N113" s="170"/>
    </row>
    <row r="114" spans="14:15">
      <c r="N114" s="170"/>
    </row>
    <row r="115" spans="14:15">
      <c r="N115" s="170"/>
    </row>
    <row r="116" spans="14:15">
      <c r="N116" s="170"/>
    </row>
    <row r="117" spans="14:15">
      <c r="N117" s="170"/>
    </row>
    <row r="118" spans="14:15">
      <c r="N118" s="170"/>
    </row>
    <row r="119" spans="14:15">
      <c r="N119" s="170"/>
    </row>
    <row r="120" spans="14:15">
      <c r="N120" s="170"/>
    </row>
    <row r="121" spans="14:15">
      <c r="N121" s="170"/>
    </row>
    <row r="122" spans="14:15">
      <c r="N122" s="170"/>
    </row>
    <row r="123" spans="14:15">
      <c r="N123" s="170"/>
    </row>
    <row r="124" spans="14:15">
      <c r="N124" s="170"/>
    </row>
    <row r="125" spans="14:15">
      <c r="N125" s="170"/>
      <c r="O125" s="170"/>
    </row>
    <row r="126" spans="14:15">
      <c r="N126" s="170"/>
    </row>
    <row r="127" spans="14:15">
      <c r="N127" s="170"/>
    </row>
    <row r="128" spans="14:15">
      <c r="N128" s="170"/>
    </row>
    <row r="129" spans="4:15">
      <c r="N129" s="170"/>
    </row>
    <row r="130" spans="4:15">
      <c r="N130" s="170"/>
    </row>
    <row r="131" spans="4:15">
      <c r="N131" s="170"/>
    </row>
    <row r="132" spans="4:15">
      <c r="N132" s="170"/>
      <c r="O132" s="170"/>
    </row>
    <row r="133" spans="4:15">
      <c r="N133" s="170"/>
    </row>
    <row r="134" spans="4:15">
      <c r="N134" s="170"/>
    </row>
    <row r="135" spans="4:15">
      <c r="N135" s="170"/>
    </row>
    <row r="136" spans="4:15">
      <c r="N136" s="170"/>
    </row>
    <row r="137" spans="4:15">
      <c r="N137" s="170"/>
    </row>
    <row r="138" spans="4:15">
      <c r="E138" s="159"/>
      <c r="N138" s="170"/>
    </row>
    <row r="139" spans="4:15">
      <c r="D139" s="159"/>
      <c r="E139" s="159"/>
      <c r="J139" s="159"/>
      <c r="N139" s="170"/>
      <c r="O139" s="170"/>
    </row>
    <row r="140" spans="4:15">
      <c r="N140" s="170"/>
    </row>
    <row r="141" spans="4:15">
      <c r="N141" s="170"/>
    </row>
    <row r="142" spans="4:15">
      <c r="N142" s="170"/>
    </row>
    <row r="143" spans="4:15">
      <c r="N143" s="170"/>
      <c r="O143" s="170"/>
    </row>
    <row r="144" spans="4:15">
      <c r="N144" s="170"/>
    </row>
    <row r="145" spans="14:15">
      <c r="N145" s="170"/>
    </row>
    <row r="146" spans="14:15">
      <c r="N146" s="170"/>
    </row>
    <row r="147" spans="14:15">
      <c r="N147" s="170"/>
    </row>
    <row r="148" spans="14:15">
      <c r="N148" s="170"/>
    </row>
    <row r="149" spans="14:15">
      <c r="N149" s="170"/>
      <c r="O149" s="170"/>
    </row>
    <row r="150" spans="14:15">
      <c r="N150" s="170"/>
    </row>
    <row r="151" spans="14:15">
      <c r="N151" s="170"/>
      <c r="O151" s="170"/>
    </row>
    <row r="152" spans="14:15">
      <c r="N152" s="170"/>
    </row>
    <row r="153" spans="14:15">
      <c r="N153" s="170"/>
    </row>
    <row r="154" spans="14:15">
      <c r="N154" s="170"/>
    </row>
    <row r="155" spans="14:15">
      <c r="N155" s="170"/>
    </row>
    <row r="156" spans="14:15">
      <c r="N156" s="170"/>
    </row>
    <row r="157" spans="14:15">
      <c r="N157" s="170"/>
    </row>
    <row r="158" spans="14:15">
      <c r="N158" s="170"/>
    </row>
    <row r="159" spans="14:15">
      <c r="N159" s="170"/>
    </row>
    <row r="160" spans="14:15">
      <c r="N160" s="170"/>
    </row>
    <row r="161" spans="5:15">
      <c r="N161" s="170"/>
      <c r="O161" s="170"/>
    </row>
    <row r="162" spans="5:15">
      <c r="N162" s="170"/>
    </row>
    <row r="163" spans="5:15">
      <c r="N163" s="170"/>
    </row>
    <row r="164" spans="5:15">
      <c r="N164" s="170"/>
    </row>
    <row r="165" spans="5:15">
      <c r="E165" s="159"/>
      <c r="N165" s="170"/>
    </row>
    <row r="166" spans="5:15">
      <c r="N166" s="170"/>
    </row>
    <row r="167" spans="5:15">
      <c r="N167" s="170"/>
    </row>
    <row r="168" spans="5:15">
      <c r="N168" s="170"/>
    </row>
    <row r="169" spans="5:15">
      <c r="E169" s="159"/>
      <c r="N169" s="170"/>
    </row>
    <row r="170" spans="5:15">
      <c r="N170" s="170"/>
    </row>
    <row r="171" spans="5:15">
      <c r="N171" s="170"/>
    </row>
    <row r="172" spans="5:15">
      <c r="N172" s="170"/>
      <c r="O172" s="170"/>
    </row>
    <row r="173" spans="5:15">
      <c r="N173" s="170"/>
    </row>
    <row r="174" spans="5:15">
      <c r="N174" s="170"/>
    </row>
    <row r="175" spans="5:15">
      <c r="N175" s="170"/>
    </row>
    <row r="176" spans="5:15">
      <c r="N176" s="170"/>
    </row>
    <row r="177" spans="14:15">
      <c r="N177" s="170"/>
    </row>
    <row r="178" spans="14:15">
      <c r="N178" s="170"/>
    </row>
    <row r="179" spans="14:15">
      <c r="N179" s="170"/>
    </row>
    <row r="180" spans="14:15">
      <c r="N180" s="170"/>
    </row>
    <row r="181" spans="14:15">
      <c r="N181" s="170"/>
    </row>
    <row r="182" spans="14:15">
      <c r="N182" s="170"/>
    </row>
    <row r="183" spans="14:15">
      <c r="N183" s="170"/>
    </row>
    <row r="184" spans="14:15">
      <c r="N184" s="170"/>
    </row>
    <row r="185" spans="14:15">
      <c r="N185" s="170"/>
    </row>
    <row r="186" spans="14:15">
      <c r="N186" s="170"/>
    </row>
    <row r="187" spans="14:15">
      <c r="N187" s="170"/>
    </row>
    <row r="188" spans="14:15">
      <c r="N188" s="170"/>
    </row>
    <row r="189" spans="14:15">
      <c r="N189" s="170"/>
    </row>
    <row r="190" spans="14:15">
      <c r="N190" s="170"/>
      <c r="O190" s="170"/>
    </row>
    <row r="191" spans="14:15">
      <c r="N191" s="170"/>
    </row>
    <row r="192" spans="14:15">
      <c r="N192" s="170"/>
    </row>
    <row r="193" spans="5:15">
      <c r="N193" s="170"/>
    </row>
    <row r="194" spans="5:15">
      <c r="N194" s="170"/>
    </row>
    <row r="195" spans="5:15">
      <c r="N195" s="170"/>
    </row>
    <row r="196" spans="5:15">
      <c r="N196" s="170"/>
    </row>
    <row r="197" spans="5:15">
      <c r="N197" s="170"/>
    </row>
    <row r="198" spans="5:15">
      <c r="N198" s="170"/>
    </row>
    <row r="199" spans="5:15">
      <c r="N199" s="170"/>
    </row>
    <row r="200" spans="5:15">
      <c r="N200" s="170"/>
    </row>
    <row r="201" spans="5:15">
      <c r="N201" s="170"/>
    </row>
    <row r="202" spans="5:15">
      <c r="N202" s="170"/>
    </row>
    <row r="203" spans="5:15">
      <c r="N203" s="170"/>
    </row>
    <row r="204" spans="5:15">
      <c r="N204" s="170"/>
    </row>
    <row r="205" spans="5:15">
      <c r="E205" s="159"/>
      <c r="N205" s="170"/>
      <c r="O205" s="170"/>
    </row>
    <row r="206" spans="5:15">
      <c r="N206" s="170"/>
    </row>
    <row r="207" spans="5:15">
      <c r="N207" s="170"/>
    </row>
    <row r="208" spans="5:15">
      <c r="N208" s="170"/>
    </row>
    <row r="209" spans="14:14">
      <c r="N209" s="170"/>
    </row>
    <row r="210" spans="14:14">
      <c r="N210" s="170"/>
    </row>
    <row r="211" spans="14:14">
      <c r="N211" s="170"/>
    </row>
    <row r="212" spans="14:14">
      <c r="N212" s="170"/>
    </row>
    <row r="213" spans="14:14">
      <c r="N213" s="170"/>
    </row>
    <row r="214" spans="14:14">
      <c r="N214" s="170"/>
    </row>
    <row r="215" spans="14:14">
      <c r="N215" s="170"/>
    </row>
    <row r="216" spans="14:14">
      <c r="N216" s="170"/>
    </row>
    <row r="217" spans="14:14">
      <c r="N217" s="170"/>
    </row>
    <row r="218" spans="14:14">
      <c r="N218" s="170"/>
    </row>
    <row r="219" spans="14:14">
      <c r="N219" s="170"/>
    </row>
    <row r="220" spans="14:14">
      <c r="N220" s="170"/>
    </row>
    <row r="221" spans="14:14">
      <c r="N221" s="170"/>
    </row>
    <row r="222" spans="14:14">
      <c r="N222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1.140625" style="73" bestFit="1" customWidth="1"/>
    <col min="3" max="5" width="17.5703125" style="73" customWidth="1"/>
    <col min="6" max="16384" width="11.42578125" style="73"/>
  </cols>
  <sheetData>
    <row r="1" spans="1:5" ht="6" customHeight="1"/>
    <row r="2" spans="1:5">
      <c r="A2" s="434" t="s">
        <v>28</v>
      </c>
      <c r="B2" s="434"/>
      <c r="C2" s="434"/>
      <c r="D2" s="434"/>
    </row>
    <row r="4" spans="1:5">
      <c r="B4" s="17" t="s">
        <v>29</v>
      </c>
    </row>
    <row r="5" spans="1:5">
      <c r="C5" s="188" t="s">
        <v>30</v>
      </c>
      <c r="D5" s="189" t="s">
        <v>31</v>
      </c>
      <c r="E5" s="190" t="s">
        <v>32</v>
      </c>
    </row>
    <row r="6" spans="1:5">
      <c r="B6" s="191" t="s">
        <v>33</v>
      </c>
      <c r="C6" s="212">
        <v>77575</v>
      </c>
      <c r="D6" s="213">
        <v>56400</v>
      </c>
      <c r="E6" s="214">
        <v>30031</v>
      </c>
    </row>
    <row r="7" spans="1:5">
      <c r="B7" s="192" t="s">
        <v>34</v>
      </c>
      <c r="C7" s="215">
        <v>2192</v>
      </c>
      <c r="D7" s="216">
        <v>696</v>
      </c>
      <c r="E7" s="217">
        <v>1496</v>
      </c>
    </row>
    <row r="8" spans="1:5">
      <c r="B8" s="192" t="s">
        <v>35</v>
      </c>
      <c r="C8" s="215">
        <v>0</v>
      </c>
      <c r="D8" s="216">
        <v>0</v>
      </c>
      <c r="E8" s="217">
        <v>0</v>
      </c>
    </row>
    <row r="9" spans="1:5">
      <c r="B9" s="192" t="s">
        <v>36</v>
      </c>
      <c r="C9" s="215">
        <v>2876</v>
      </c>
      <c r="D9" s="216">
        <v>24988</v>
      </c>
      <c r="E9" s="217">
        <v>742</v>
      </c>
    </row>
    <row r="10" spans="1:5">
      <c r="B10" s="193" t="s">
        <v>37</v>
      </c>
      <c r="C10" s="218"/>
      <c r="D10" s="219"/>
      <c r="E10" s="220"/>
    </row>
    <row r="11" spans="1:5">
      <c r="B11" s="194" t="s">
        <v>38</v>
      </c>
      <c r="C11" s="221">
        <f>SUM(C6:C10)</f>
        <v>82643</v>
      </c>
      <c r="D11" s="222">
        <f>SUM(D6:D10)</f>
        <v>82084</v>
      </c>
      <c r="E11" s="223">
        <f>SUM(E6:E10)</f>
        <v>32269</v>
      </c>
    </row>
    <row r="14" spans="1:5">
      <c r="B14" s="269" t="s">
        <v>522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86" style="73" bestFit="1" customWidth="1"/>
    <col min="3" max="3" width="14.85546875" style="73" bestFit="1" customWidth="1"/>
    <col min="4" max="4" width="11.85546875" style="73" customWidth="1"/>
    <col min="5" max="5" width="14.85546875" style="73" bestFit="1" customWidth="1"/>
    <col min="6" max="6" width="11.85546875" style="73" customWidth="1"/>
    <col min="7" max="7" width="14.85546875" style="73" bestFit="1" customWidth="1"/>
    <col min="8" max="8" width="11.85546875" style="73" bestFit="1" customWidth="1"/>
    <col min="9" max="16384" width="11.42578125" style="73"/>
  </cols>
  <sheetData>
    <row r="1" spans="1:8" ht="6" customHeight="1"/>
    <row r="2" spans="1:8">
      <c r="A2" s="434" t="s">
        <v>28</v>
      </c>
      <c r="B2" s="434"/>
      <c r="C2" s="434"/>
      <c r="D2" s="434"/>
    </row>
    <row r="4" spans="1:8">
      <c r="B4" s="17" t="s">
        <v>40</v>
      </c>
    </row>
    <row r="5" spans="1:8">
      <c r="C5" s="446" t="s">
        <v>30</v>
      </c>
      <c r="D5" s="447"/>
      <c r="E5" s="448" t="s">
        <v>31</v>
      </c>
      <c r="F5" s="449"/>
      <c r="G5" s="446" t="s">
        <v>32</v>
      </c>
      <c r="H5" s="447"/>
    </row>
    <row r="6" spans="1:8">
      <c r="B6" s="181" t="s">
        <v>41</v>
      </c>
      <c r="C6" s="310" t="s">
        <v>623</v>
      </c>
      <c r="D6" s="311" t="s">
        <v>563</v>
      </c>
      <c r="E6" s="312" t="s">
        <v>623</v>
      </c>
      <c r="F6" s="313" t="s">
        <v>563</v>
      </c>
      <c r="G6" s="310" t="s">
        <v>623</v>
      </c>
      <c r="H6" s="311" t="s">
        <v>563</v>
      </c>
    </row>
    <row r="7" spans="1:8" ht="30">
      <c r="B7" s="182" t="s">
        <v>42</v>
      </c>
      <c r="C7" s="271">
        <v>77575</v>
      </c>
      <c r="D7" s="271">
        <v>73380</v>
      </c>
      <c r="E7" s="258">
        <v>56400</v>
      </c>
      <c r="F7" s="258">
        <v>51362</v>
      </c>
      <c r="G7" s="257">
        <v>30031</v>
      </c>
      <c r="H7" s="257">
        <v>27147</v>
      </c>
    </row>
    <row r="8" spans="1:8">
      <c r="B8" s="183" t="s">
        <v>41</v>
      </c>
      <c r="C8" s="272">
        <f t="shared" ref="C8:H8" si="0">+C7</f>
        <v>77575</v>
      </c>
      <c r="D8" s="259">
        <f t="shared" si="0"/>
        <v>73380</v>
      </c>
      <c r="E8" s="260">
        <f t="shared" si="0"/>
        <v>56400</v>
      </c>
      <c r="F8" s="260">
        <f t="shared" si="0"/>
        <v>51362</v>
      </c>
      <c r="G8" s="261">
        <f t="shared" si="0"/>
        <v>30031</v>
      </c>
      <c r="H8" s="261">
        <f t="shared" si="0"/>
        <v>27147</v>
      </c>
    </row>
    <row r="9" spans="1:8">
      <c r="B9" s="181" t="s">
        <v>43</v>
      </c>
      <c r="C9" s="271"/>
      <c r="D9" s="262"/>
      <c r="E9" s="263"/>
      <c r="F9" s="263"/>
      <c r="G9" s="262"/>
      <c r="H9" s="262"/>
    </row>
    <row r="10" spans="1:8">
      <c r="B10" s="184" t="s">
        <v>44</v>
      </c>
      <c r="C10" s="273">
        <v>1474</v>
      </c>
      <c r="D10" s="273">
        <v>913</v>
      </c>
      <c r="E10" s="258">
        <v>439</v>
      </c>
      <c r="F10" s="258">
        <v>450</v>
      </c>
      <c r="G10" s="257">
        <v>1035</v>
      </c>
      <c r="H10" s="257">
        <v>464</v>
      </c>
    </row>
    <row r="11" spans="1:8">
      <c r="B11" s="184" t="s">
        <v>45</v>
      </c>
      <c r="C11" s="273">
        <v>718</v>
      </c>
      <c r="D11" s="273">
        <v>672</v>
      </c>
      <c r="E11" s="258">
        <v>257</v>
      </c>
      <c r="F11" s="258">
        <v>245</v>
      </c>
      <c r="G11" s="257">
        <v>461</v>
      </c>
      <c r="H11" s="257">
        <v>427</v>
      </c>
    </row>
    <row r="12" spans="1:8">
      <c r="B12" s="185" t="s">
        <v>46</v>
      </c>
      <c r="C12" s="272">
        <f t="shared" ref="C12:D12" si="1">SUM(C10:C11)</f>
        <v>2192</v>
      </c>
      <c r="D12" s="272">
        <f t="shared" si="1"/>
        <v>1585</v>
      </c>
      <c r="E12" s="260">
        <f t="shared" ref="E12:F12" si="2">SUM(E10:E11)</f>
        <v>696</v>
      </c>
      <c r="F12" s="260">
        <f t="shared" si="2"/>
        <v>695</v>
      </c>
      <c r="G12" s="261">
        <f t="shared" ref="G12:H12" si="3">SUM(G10:G11)</f>
        <v>1496</v>
      </c>
      <c r="H12" s="261">
        <f t="shared" si="3"/>
        <v>891</v>
      </c>
    </row>
    <row r="13" spans="1:8">
      <c r="B13" s="181" t="s">
        <v>47</v>
      </c>
      <c r="C13" s="271"/>
      <c r="D13" s="262"/>
      <c r="E13" s="263"/>
      <c r="F13" s="263"/>
      <c r="G13" s="262"/>
      <c r="H13" s="262"/>
    </row>
    <row r="14" spans="1:8">
      <c r="B14" s="185" t="s">
        <v>48</v>
      </c>
      <c r="C14" s="272">
        <v>0</v>
      </c>
      <c r="D14" s="259">
        <v>0</v>
      </c>
      <c r="E14" s="260">
        <v>0</v>
      </c>
      <c r="F14" s="260">
        <v>0</v>
      </c>
      <c r="G14" s="261">
        <v>0</v>
      </c>
      <c r="H14" s="261">
        <v>0</v>
      </c>
    </row>
    <row r="15" spans="1:8">
      <c r="B15" s="181" t="s">
        <v>49</v>
      </c>
      <c r="C15" s="271"/>
      <c r="D15" s="262"/>
      <c r="E15" s="263"/>
      <c r="F15" s="263"/>
      <c r="G15" s="262"/>
      <c r="H15" s="262"/>
    </row>
    <row r="16" spans="1:8">
      <c r="B16" s="184" t="s">
        <v>50</v>
      </c>
      <c r="C16" s="273">
        <v>2876</v>
      </c>
      <c r="D16" s="273">
        <v>2587</v>
      </c>
      <c r="E16" s="258">
        <v>24988</v>
      </c>
      <c r="F16" s="258">
        <v>6523</v>
      </c>
      <c r="G16" s="257">
        <v>742</v>
      </c>
      <c r="H16" s="257">
        <v>690</v>
      </c>
    </row>
    <row r="17" spans="2:8">
      <c r="B17" s="184" t="s">
        <v>51</v>
      </c>
      <c r="C17" s="273"/>
      <c r="D17" s="257"/>
      <c r="E17" s="258"/>
      <c r="F17" s="258"/>
      <c r="G17" s="257"/>
      <c r="H17" s="257"/>
    </row>
    <row r="18" spans="2:8">
      <c r="B18" s="185" t="s">
        <v>52</v>
      </c>
      <c r="C18" s="272">
        <f t="shared" ref="C18:H18" si="4">+C16</f>
        <v>2876</v>
      </c>
      <c r="D18" s="259">
        <f t="shared" si="4"/>
        <v>2587</v>
      </c>
      <c r="E18" s="260">
        <f t="shared" si="4"/>
        <v>24988</v>
      </c>
      <c r="F18" s="260">
        <f t="shared" si="4"/>
        <v>6523</v>
      </c>
      <c r="G18" s="261">
        <f t="shared" si="4"/>
        <v>742</v>
      </c>
      <c r="H18" s="261">
        <f t="shared" si="4"/>
        <v>690</v>
      </c>
    </row>
    <row r="19" spans="2:8">
      <c r="B19" s="181" t="s">
        <v>53</v>
      </c>
      <c r="C19" s="271"/>
      <c r="D19" s="262"/>
      <c r="E19" s="263"/>
      <c r="F19" s="263"/>
      <c r="G19" s="262"/>
      <c r="H19" s="262"/>
    </row>
    <row r="20" spans="2:8">
      <c r="B20" s="186" t="s">
        <v>54</v>
      </c>
      <c r="C20" s="273">
        <f t="shared" ref="C20:H20" si="5">+C8+C12+C14+C18</f>
        <v>82643</v>
      </c>
      <c r="D20" s="257">
        <f t="shared" si="5"/>
        <v>77552</v>
      </c>
      <c r="E20" s="258">
        <f t="shared" si="5"/>
        <v>82084</v>
      </c>
      <c r="F20" s="258">
        <f t="shared" si="5"/>
        <v>58580</v>
      </c>
      <c r="G20" s="257">
        <f t="shared" si="5"/>
        <v>32269</v>
      </c>
      <c r="H20" s="257">
        <f t="shared" si="5"/>
        <v>28728</v>
      </c>
    </row>
    <row r="21" spans="2:8">
      <c r="B21" s="185" t="s">
        <v>6</v>
      </c>
      <c r="C21" s="274">
        <v>6567</v>
      </c>
      <c r="D21" s="274">
        <v>6203</v>
      </c>
      <c r="E21" s="264">
        <v>6373</v>
      </c>
      <c r="F21" s="264">
        <v>6006</v>
      </c>
      <c r="G21" s="261">
        <v>1996</v>
      </c>
      <c r="H21" s="261">
        <v>2005</v>
      </c>
    </row>
    <row r="22" spans="2:8">
      <c r="B22" s="181" t="s">
        <v>40</v>
      </c>
      <c r="C22" s="276"/>
      <c r="D22" s="235"/>
      <c r="E22" s="236"/>
      <c r="F22" s="236"/>
      <c r="G22" s="235"/>
      <c r="H22" s="235"/>
    </row>
    <row r="23" spans="2:8">
      <c r="B23" s="187" t="s">
        <v>55</v>
      </c>
      <c r="C23" s="275">
        <f t="shared" ref="C23:H23" si="6">+C21/C20</f>
        <v>7.9462265406628513E-2</v>
      </c>
      <c r="D23" s="237">
        <f t="shared" si="6"/>
        <v>7.9985042294202599E-2</v>
      </c>
      <c r="E23" s="238">
        <f t="shared" si="6"/>
        <v>7.7639978558549774E-2</v>
      </c>
      <c r="F23" s="238">
        <f t="shared" si="6"/>
        <v>0.10252645954250597</v>
      </c>
      <c r="G23" s="237">
        <f t="shared" si="6"/>
        <v>6.1855031144442033E-2</v>
      </c>
      <c r="H23" s="237">
        <f t="shared" si="6"/>
        <v>6.9792536897800059E-2</v>
      </c>
    </row>
    <row r="26" spans="2:8">
      <c r="B26" s="269" t="s">
        <v>522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64" customWidth="1"/>
    <col min="2" max="2" width="18" style="164" customWidth="1"/>
    <col min="3" max="3" width="49.140625" style="164" customWidth="1"/>
    <col min="4" max="4" width="20.140625" style="164" customWidth="1"/>
    <col min="5" max="5" width="25.85546875" style="164" customWidth="1"/>
    <col min="6" max="16384" width="11.42578125" style="164"/>
  </cols>
  <sheetData>
    <row r="1" spans="1:5" ht="6" customHeight="1"/>
    <row r="2" spans="1:5" ht="15" customHeight="1">
      <c r="A2" s="434" t="s">
        <v>28</v>
      </c>
      <c r="B2" s="434"/>
      <c r="C2" s="434"/>
      <c r="D2" s="434"/>
    </row>
    <row r="4" spans="1:5" ht="6" customHeight="1"/>
    <row r="5" spans="1:5" ht="15" customHeight="1">
      <c r="B5" s="452" t="s">
        <v>57</v>
      </c>
      <c r="C5" s="452"/>
    </row>
    <row r="6" spans="1:5" ht="15" customHeight="1">
      <c r="B6" s="165"/>
      <c r="C6" s="166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53" t="s">
        <v>61</v>
      </c>
      <c r="C8" s="454"/>
      <c r="D8" s="245"/>
      <c r="E8" s="377">
        <v>8394</v>
      </c>
    </row>
    <row r="9" spans="1:5" ht="15" customHeight="1">
      <c r="B9" s="20" t="s">
        <v>62</v>
      </c>
      <c r="C9" s="21"/>
      <c r="D9" s="23"/>
      <c r="E9" s="24"/>
    </row>
    <row r="10" spans="1:5" ht="15" customHeight="1">
      <c r="B10" s="455" t="s">
        <v>63</v>
      </c>
      <c r="C10" s="456"/>
      <c r="D10" s="368">
        <v>25445</v>
      </c>
      <c r="E10" s="369">
        <v>1501</v>
      </c>
    </row>
    <row r="11" spans="1:5" ht="15" customHeight="1">
      <c r="B11" s="457" t="s">
        <v>64</v>
      </c>
      <c r="C11" s="458"/>
      <c r="D11" s="370">
        <v>21399</v>
      </c>
      <c r="E11" s="371">
        <v>1070</v>
      </c>
    </row>
    <row r="12" spans="1:5" ht="15" customHeight="1">
      <c r="B12" s="457" t="s">
        <v>65</v>
      </c>
      <c r="C12" s="458"/>
      <c r="D12" s="370">
        <v>4046</v>
      </c>
      <c r="E12" s="371">
        <v>431</v>
      </c>
    </row>
    <row r="13" spans="1:5" ht="15" customHeight="1">
      <c r="B13" s="450" t="s">
        <v>66</v>
      </c>
      <c r="C13" s="451"/>
      <c r="D13" s="370">
        <v>7159</v>
      </c>
      <c r="E13" s="371">
        <v>3308</v>
      </c>
    </row>
    <row r="14" spans="1:5" ht="15" customHeight="1">
      <c r="B14" s="457" t="s">
        <v>67</v>
      </c>
      <c r="C14" s="458"/>
      <c r="D14" s="370">
        <v>0</v>
      </c>
      <c r="E14" s="371">
        <v>0</v>
      </c>
    </row>
    <row r="15" spans="1:5" ht="15" customHeight="1">
      <c r="B15" s="457" t="s">
        <v>68</v>
      </c>
      <c r="C15" s="458"/>
      <c r="D15" s="370">
        <v>7159</v>
      </c>
      <c r="E15" s="371">
        <v>3308</v>
      </c>
    </row>
    <row r="16" spans="1:5" ht="15" customHeight="1">
      <c r="B16" s="457" t="s">
        <v>69</v>
      </c>
      <c r="C16" s="458"/>
      <c r="D16" s="370">
        <v>0</v>
      </c>
      <c r="E16" s="371">
        <v>0</v>
      </c>
    </row>
    <row r="17" spans="2:5" ht="15" customHeight="1">
      <c r="B17" s="450" t="s">
        <v>70</v>
      </c>
      <c r="C17" s="451"/>
      <c r="D17" s="246"/>
      <c r="E17" s="371"/>
    </row>
    <row r="18" spans="2:5" ht="15" customHeight="1">
      <c r="B18" s="450" t="s">
        <v>71</v>
      </c>
      <c r="C18" s="451"/>
      <c r="D18" s="370">
        <v>7153</v>
      </c>
      <c r="E18" s="371">
        <v>1736</v>
      </c>
    </row>
    <row r="19" spans="2:5" ht="15" customHeight="1">
      <c r="B19" s="457" t="s">
        <v>72</v>
      </c>
      <c r="C19" s="458"/>
      <c r="D19" s="370">
        <v>1407</v>
      </c>
      <c r="E19" s="371">
        <v>1407</v>
      </c>
    </row>
    <row r="20" spans="2:5" ht="15" customHeight="1">
      <c r="B20" s="457" t="s">
        <v>73</v>
      </c>
      <c r="C20" s="458"/>
      <c r="D20" s="370">
        <v>5746</v>
      </c>
      <c r="E20" s="371">
        <v>328</v>
      </c>
    </row>
    <row r="21" spans="2:5" ht="15" customHeight="1">
      <c r="B21" s="461" t="s">
        <v>74</v>
      </c>
      <c r="C21" s="462"/>
      <c r="D21" s="370">
        <v>13</v>
      </c>
      <c r="E21" s="371">
        <v>13</v>
      </c>
    </row>
    <row r="22" spans="2:5" ht="15" customHeight="1">
      <c r="B22" s="461" t="s">
        <v>75</v>
      </c>
      <c r="C22" s="462"/>
      <c r="D22" s="370">
        <v>2167</v>
      </c>
      <c r="E22" s="371">
        <v>358</v>
      </c>
    </row>
    <row r="23" spans="2:5" ht="15" customHeight="1">
      <c r="B23" s="463" t="s">
        <v>76</v>
      </c>
      <c r="C23" s="464"/>
      <c r="D23" s="247"/>
      <c r="E23" s="372">
        <v>6916</v>
      </c>
    </row>
    <row r="24" spans="2:5" ht="15" customHeight="1">
      <c r="B24" s="20" t="s">
        <v>77</v>
      </c>
      <c r="C24" s="21"/>
      <c r="D24" s="23"/>
      <c r="E24" s="24"/>
    </row>
    <row r="25" spans="2:5" ht="15" customHeight="1">
      <c r="B25" s="465" t="s">
        <v>78</v>
      </c>
      <c r="C25" s="466"/>
      <c r="D25" s="370">
        <v>1305</v>
      </c>
      <c r="E25" s="371">
        <v>846</v>
      </c>
    </row>
    <row r="26" spans="2:5" ht="15" customHeight="1">
      <c r="B26" s="463" t="s">
        <v>79</v>
      </c>
      <c r="C26" s="464"/>
      <c r="D26" s="373">
        <v>1305</v>
      </c>
      <c r="E26" s="372">
        <v>846</v>
      </c>
    </row>
    <row r="27" spans="2:5" ht="15" customHeight="1">
      <c r="B27" s="248"/>
      <c r="C27" s="248"/>
      <c r="D27" s="374"/>
      <c r="E27" s="375" t="s">
        <v>80</v>
      </c>
    </row>
    <row r="28" spans="2:5" ht="15" customHeight="1">
      <c r="B28" s="455" t="s">
        <v>81</v>
      </c>
      <c r="C28" s="456"/>
      <c r="D28" s="249"/>
      <c r="E28" s="369">
        <v>8394</v>
      </c>
    </row>
    <row r="29" spans="2:5" ht="15" customHeight="1">
      <c r="B29" s="450" t="s">
        <v>82</v>
      </c>
      <c r="C29" s="451"/>
      <c r="D29" s="250"/>
      <c r="E29" s="371">
        <v>6070</v>
      </c>
    </row>
    <row r="30" spans="2:5" ht="15" customHeight="1">
      <c r="B30" s="459" t="s">
        <v>83</v>
      </c>
      <c r="C30" s="460"/>
      <c r="D30" s="251"/>
      <c r="E30" s="376">
        <v>1.3827588630505248</v>
      </c>
    </row>
    <row r="33" spans="2:2" ht="15" customHeight="1">
      <c r="B33" s="268" t="s">
        <v>522</v>
      </c>
    </row>
  </sheetData>
  <mergeCells count="22"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  <mergeCell ref="B13:C13"/>
    <mergeCell ref="B5:C5"/>
    <mergeCell ref="B8:C8"/>
    <mergeCell ref="B10:C10"/>
    <mergeCell ref="B11:C11"/>
    <mergeCell ref="B12:C12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64" customWidth="1"/>
    <col min="2" max="2" width="3.5703125" style="164" customWidth="1"/>
    <col min="3" max="3" width="38" style="164" bestFit="1" customWidth="1"/>
    <col min="4" max="4" width="20.7109375" style="164" customWidth="1"/>
    <col min="5" max="5" width="22.28515625" style="164" customWidth="1"/>
    <col min="6" max="16384" width="11.42578125" style="164"/>
  </cols>
  <sheetData>
    <row r="1" spans="1:5" ht="6" customHeight="1"/>
    <row r="2" spans="1:5">
      <c r="A2" s="434" t="s">
        <v>28</v>
      </c>
      <c r="B2" s="434"/>
      <c r="C2" s="434"/>
      <c r="D2" s="434"/>
    </row>
    <row r="4" spans="1:5">
      <c r="B4" s="25" t="s">
        <v>85</v>
      </c>
      <c r="C4" s="25"/>
      <c r="D4" s="252"/>
      <c r="E4" s="252"/>
    </row>
    <row r="5" spans="1:5">
      <c r="B5" s="26"/>
      <c r="C5" s="27"/>
      <c r="D5" s="28" t="s">
        <v>86</v>
      </c>
      <c r="E5" s="29" t="s">
        <v>59</v>
      </c>
    </row>
    <row r="6" spans="1:5">
      <c r="B6" s="30" t="s">
        <v>87</v>
      </c>
      <c r="C6" s="31"/>
      <c r="D6" s="31"/>
      <c r="E6" s="32"/>
    </row>
    <row r="7" spans="1:5">
      <c r="B7" s="33">
        <v>1</v>
      </c>
      <c r="C7" s="34" t="s">
        <v>88</v>
      </c>
      <c r="D7" s="253">
        <v>7269</v>
      </c>
      <c r="E7" s="253">
        <v>7269</v>
      </c>
    </row>
    <row r="8" spans="1:5">
      <c r="B8" s="33">
        <v>2</v>
      </c>
      <c r="C8" s="34" t="s">
        <v>541</v>
      </c>
      <c r="D8" s="253">
        <v>29322</v>
      </c>
      <c r="E8" s="253">
        <v>27606</v>
      </c>
    </row>
    <row r="9" spans="1:5">
      <c r="B9" s="33">
        <v>3</v>
      </c>
      <c r="C9" s="34" t="s">
        <v>89</v>
      </c>
      <c r="D9" s="253">
        <v>7354</v>
      </c>
      <c r="E9" s="253">
        <v>3677</v>
      </c>
    </row>
    <row r="10" spans="1:5">
      <c r="B10" s="33">
        <v>4</v>
      </c>
      <c r="C10" s="34" t="s">
        <v>90</v>
      </c>
      <c r="D10" s="253">
        <v>4517</v>
      </c>
      <c r="E10" s="253">
        <v>503577005</v>
      </c>
    </row>
    <row r="11" spans="1:5">
      <c r="B11" s="33">
        <v>5</v>
      </c>
      <c r="C11" s="34" t="s">
        <v>91</v>
      </c>
      <c r="D11" s="254"/>
      <c r="E11" s="253">
        <v>26262</v>
      </c>
    </row>
    <row r="12" spans="1:5">
      <c r="B12" s="33">
        <v>6</v>
      </c>
      <c r="C12" s="35" t="s">
        <v>92</v>
      </c>
      <c r="D12" s="253">
        <v>0</v>
      </c>
      <c r="E12" s="253">
        <v>0</v>
      </c>
    </row>
    <row r="13" spans="1:5">
      <c r="B13" s="36">
        <v>7</v>
      </c>
      <c r="C13" s="37" t="s">
        <v>93</v>
      </c>
      <c r="D13" s="254"/>
      <c r="E13" s="253">
        <v>65316</v>
      </c>
    </row>
    <row r="14" spans="1:5">
      <c r="B14" s="38" t="s">
        <v>94</v>
      </c>
      <c r="C14" s="39"/>
      <c r="D14" s="39"/>
      <c r="E14" s="40"/>
    </row>
    <row r="15" spans="1:5">
      <c r="B15" s="33">
        <v>8</v>
      </c>
      <c r="C15" s="34" t="s">
        <v>95</v>
      </c>
      <c r="D15" s="253">
        <v>9078</v>
      </c>
      <c r="E15" s="253">
        <v>1012</v>
      </c>
    </row>
    <row r="16" spans="1:5">
      <c r="B16" s="33">
        <v>9</v>
      </c>
      <c r="C16" s="34" t="s">
        <v>96</v>
      </c>
      <c r="D16" s="253">
        <v>68430</v>
      </c>
      <c r="E16" s="253">
        <v>54933</v>
      </c>
    </row>
    <row r="17" spans="2:5">
      <c r="B17" s="41">
        <v>10</v>
      </c>
      <c r="C17" s="42" t="s">
        <v>97</v>
      </c>
      <c r="D17" s="253">
        <v>45475</v>
      </c>
      <c r="E17" s="253">
        <v>37130</v>
      </c>
    </row>
    <row r="18" spans="2:5">
      <c r="B18" s="33">
        <v>11</v>
      </c>
      <c r="C18" s="35" t="s">
        <v>98</v>
      </c>
      <c r="D18" s="253">
        <v>21635</v>
      </c>
      <c r="E18" s="253">
        <v>16767</v>
      </c>
    </row>
    <row r="19" spans="2:5">
      <c r="B19" s="33">
        <v>12</v>
      </c>
      <c r="C19" s="35" t="s">
        <v>99</v>
      </c>
      <c r="D19" s="253">
        <v>1320</v>
      </c>
      <c r="E19" s="253">
        <v>1036</v>
      </c>
    </row>
    <row r="20" spans="2:5">
      <c r="B20" s="33">
        <v>13</v>
      </c>
      <c r="C20" s="34" t="s">
        <v>100</v>
      </c>
      <c r="D20" s="254"/>
      <c r="E20" s="253">
        <v>1482</v>
      </c>
    </row>
    <row r="21" spans="2:5">
      <c r="B21" s="33">
        <v>14</v>
      </c>
      <c r="C21" s="35" t="s">
        <v>101</v>
      </c>
      <c r="D21" s="253">
        <v>901</v>
      </c>
      <c r="E21" s="253">
        <v>901</v>
      </c>
    </row>
    <row r="22" spans="2:5">
      <c r="B22" s="36">
        <v>15</v>
      </c>
      <c r="C22" s="37" t="s">
        <v>102</v>
      </c>
      <c r="D22" s="254"/>
      <c r="E22" s="253">
        <v>57427</v>
      </c>
    </row>
    <row r="23" spans="2:5">
      <c r="B23" s="43">
        <v>16</v>
      </c>
      <c r="C23" s="44" t="s">
        <v>103</v>
      </c>
      <c r="D23" s="255"/>
      <c r="E23" s="256">
        <v>1.1373646023467017</v>
      </c>
    </row>
    <row r="26" spans="2:5">
      <c r="B26" s="268" t="s">
        <v>522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4.5703125" style="112" bestFit="1" customWidth="1"/>
    <col min="3" max="3" width="10.140625" style="112" bestFit="1" customWidth="1"/>
    <col min="4" max="16384" width="11.42578125" style="112"/>
  </cols>
  <sheetData>
    <row r="1" spans="1:3" ht="6" customHeight="1"/>
    <row r="2" spans="1:3">
      <c r="A2" s="434" t="s">
        <v>28</v>
      </c>
      <c r="B2" s="434"/>
      <c r="C2" s="434"/>
    </row>
    <row r="4" spans="1:3">
      <c r="B4" s="12" t="s">
        <v>335</v>
      </c>
    </row>
    <row r="5" spans="1:3">
      <c r="C5" s="105"/>
    </row>
    <row r="6" spans="1:3">
      <c r="B6" s="148" t="s">
        <v>329</v>
      </c>
      <c r="C6" s="160">
        <v>23991</v>
      </c>
    </row>
    <row r="7" spans="1:3">
      <c r="B7" s="139" t="s">
        <v>330</v>
      </c>
      <c r="C7" s="161">
        <v>0</v>
      </c>
    </row>
    <row r="8" spans="1:3">
      <c r="B8" s="139" t="s">
        <v>331</v>
      </c>
      <c r="C8" s="162">
        <v>503</v>
      </c>
    </row>
    <row r="9" spans="1:3">
      <c r="B9" s="139" t="s">
        <v>332</v>
      </c>
      <c r="C9" s="162">
        <v>0</v>
      </c>
    </row>
    <row r="10" spans="1:3">
      <c r="B10" s="139" t="s">
        <v>333</v>
      </c>
      <c r="C10" s="162">
        <v>838</v>
      </c>
    </row>
    <row r="11" spans="1:3">
      <c r="B11" s="106" t="s">
        <v>334</v>
      </c>
      <c r="C11" s="131">
        <f>SUM(C6:C10)</f>
        <v>25332</v>
      </c>
    </row>
    <row r="12" spans="1:3">
      <c r="B12" s="138" t="s">
        <v>252</v>
      </c>
      <c r="C12" s="163">
        <v>23991</v>
      </c>
    </row>
    <row r="15" spans="1:3">
      <c r="B15" s="265" t="s">
        <v>522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0" style="112" customWidth="1"/>
    <col min="3" max="6" width="12.7109375" style="112" customWidth="1"/>
    <col min="7" max="16384" width="11.42578125" style="112"/>
  </cols>
  <sheetData>
    <row r="1" spans="1:8" ht="6" customHeight="1"/>
    <row r="2" spans="1:8">
      <c r="A2" s="434" t="s">
        <v>28</v>
      </c>
      <c r="B2" s="434"/>
      <c r="C2" s="434"/>
      <c r="D2" s="434"/>
    </row>
    <row r="4" spans="1:8">
      <c r="B4" s="107"/>
      <c r="C4" s="176"/>
    </row>
    <row r="5" spans="1:8" ht="45">
      <c r="B5" s="55" t="s">
        <v>337</v>
      </c>
      <c r="C5" s="391" t="s">
        <v>635</v>
      </c>
      <c r="D5" s="55" t="s">
        <v>636</v>
      </c>
      <c r="E5" s="55" t="s">
        <v>637</v>
      </c>
      <c r="F5" s="55" t="s">
        <v>638</v>
      </c>
      <c r="G5" s="391" t="s">
        <v>639</v>
      </c>
      <c r="H5" s="55" t="s">
        <v>640</v>
      </c>
    </row>
    <row r="6" spans="1:8">
      <c r="B6" s="341" t="s">
        <v>338</v>
      </c>
      <c r="C6" s="392">
        <f>622-G6</f>
        <v>569</v>
      </c>
      <c r="D6" s="393">
        <v>0</v>
      </c>
      <c r="E6" s="394">
        <v>-2</v>
      </c>
      <c r="F6" s="394">
        <v>-1</v>
      </c>
      <c r="G6" s="394">
        <v>53</v>
      </c>
      <c r="H6" s="394">
        <f>SUM(C6:G6)</f>
        <v>619</v>
      </c>
    </row>
    <row r="7" spans="1:8">
      <c r="B7" s="341" t="s">
        <v>339</v>
      </c>
      <c r="C7" s="392">
        <f>3452-G7</f>
        <v>3449</v>
      </c>
      <c r="D7" s="394">
        <v>-2</v>
      </c>
      <c r="E7" s="394">
        <v>-2</v>
      </c>
      <c r="F7" s="393">
        <v>0</v>
      </c>
      <c r="G7" s="394">
        <v>3</v>
      </c>
      <c r="H7" s="394">
        <f t="shared" ref="H7:H14" si="0">SUM(C7:G7)</f>
        <v>3448</v>
      </c>
    </row>
    <row r="8" spans="1:8">
      <c r="B8" s="341" t="s">
        <v>340</v>
      </c>
      <c r="C8" s="392">
        <f>2703-G8</f>
        <v>2690</v>
      </c>
      <c r="D8" s="394">
        <v>-8</v>
      </c>
      <c r="E8" s="394">
        <v>-6</v>
      </c>
      <c r="F8" s="394">
        <v>-7</v>
      </c>
      <c r="G8" s="394">
        <v>13</v>
      </c>
      <c r="H8" s="394">
        <f t="shared" si="0"/>
        <v>2682</v>
      </c>
    </row>
    <row r="9" spans="1:8">
      <c r="B9" s="341" t="s">
        <v>341</v>
      </c>
      <c r="C9" s="392">
        <f>971-G9</f>
        <v>965</v>
      </c>
      <c r="D9" s="394">
        <v>-3</v>
      </c>
      <c r="E9" s="394">
        <v>-6</v>
      </c>
      <c r="F9" s="394">
        <v>-1</v>
      </c>
      <c r="G9" s="394">
        <v>6</v>
      </c>
      <c r="H9" s="394">
        <f t="shared" si="0"/>
        <v>961</v>
      </c>
    </row>
    <row r="10" spans="1:8">
      <c r="B10" s="341" t="s">
        <v>342</v>
      </c>
      <c r="C10" s="392">
        <f>692-G10</f>
        <v>686</v>
      </c>
      <c r="D10" s="394">
        <v>-1</v>
      </c>
      <c r="E10" s="394">
        <v>-2</v>
      </c>
      <c r="F10" s="394">
        <v>-2</v>
      </c>
      <c r="G10" s="394">
        <v>6</v>
      </c>
      <c r="H10" s="394">
        <f t="shared" si="0"/>
        <v>687</v>
      </c>
    </row>
    <row r="11" spans="1:8">
      <c r="B11" s="341" t="s">
        <v>343</v>
      </c>
      <c r="C11" s="392">
        <f>1488-G11</f>
        <v>1488</v>
      </c>
      <c r="D11" s="394">
        <v>-3</v>
      </c>
      <c r="E11" s="394">
        <v>-16</v>
      </c>
      <c r="F11" s="394">
        <f>-165+43</f>
        <v>-122</v>
      </c>
      <c r="G11" s="393">
        <v>0</v>
      </c>
      <c r="H11" s="394">
        <f t="shared" si="0"/>
        <v>1347</v>
      </c>
    </row>
    <row r="12" spans="1:8">
      <c r="B12" s="341" t="s">
        <v>344</v>
      </c>
      <c r="C12" s="392">
        <f>7702-G12</f>
        <v>7516</v>
      </c>
      <c r="D12" s="394">
        <v>-7</v>
      </c>
      <c r="E12" s="394">
        <v>-5</v>
      </c>
      <c r="F12" s="394">
        <v>-8</v>
      </c>
      <c r="G12" s="394">
        <v>186</v>
      </c>
      <c r="H12" s="394">
        <f t="shared" si="0"/>
        <v>7682</v>
      </c>
    </row>
    <row r="13" spans="1:8">
      <c r="B13" s="341" t="s">
        <v>345</v>
      </c>
      <c r="C13" s="392">
        <f>933-G13</f>
        <v>909</v>
      </c>
      <c r="D13" s="394">
        <v>-1</v>
      </c>
      <c r="E13" s="394">
        <v>-1</v>
      </c>
      <c r="F13" s="393">
        <v>0</v>
      </c>
      <c r="G13" s="394">
        <v>24</v>
      </c>
      <c r="H13" s="394">
        <f t="shared" si="0"/>
        <v>931</v>
      </c>
    </row>
    <row r="14" spans="1:8">
      <c r="B14" s="341" t="s">
        <v>641</v>
      </c>
      <c r="C14" s="392">
        <f>2971-G14</f>
        <v>2941</v>
      </c>
      <c r="D14" s="394">
        <v>-2</v>
      </c>
      <c r="E14" s="394">
        <v>-3</v>
      </c>
      <c r="F14" s="394">
        <f>-1-4</f>
        <v>-5</v>
      </c>
      <c r="G14" s="394">
        <v>30</v>
      </c>
      <c r="H14" s="394">
        <f t="shared" si="0"/>
        <v>2961</v>
      </c>
    </row>
    <row r="15" spans="1:8">
      <c r="B15" s="340" t="s">
        <v>642</v>
      </c>
      <c r="C15" s="395">
        <f t="shared" ref="C15:H15" si="1">SUM(C6:C14)</f>
        <v>21213</v>
      </c>
      <c r="D15" s="395">
        <f t="shared" si="1"/>
        <v>-27</v>
      </c>
      <c r="E15" s="395">
        <f t="shared" si="1"/>
        <v>-43</v>
      </c>
      <c r="F15" s="395">
        <f t="shared" si="1"/>
        <v>-146</v>
      </c>
      <c r="G15" s="395">
        <f t="shared" si="1"/>
        <v>321</v>
      </c>
      <c r="H15" s="395">
        <f t="shared" si="1"/>
        <v>21318</v>
      </c>
    </row>
    <row r="16" spans="1:8">
      <c r="B16" s="341" t="s">
        <v>347</v>
      </c>
      <c r="C16" s="396">
        <f>45592-G16</f>
        <v>41541</v>
      </c>
      <c r="D16" s="394">
        <v>-6</v>
      </c>
      <c r="E16" s="394">
        <v>-34</v>
      </c>
      <c r="F16" s="394">
        <f>-9-11</f>
        <v>-20</v>
      </c>
      <c r="G16" s="394">
        <f>106+3945</f>
        <v>4051</v>
      </c>
      <c r="H16" s="394">
        <f>SUM(C16:G16)</f>
        <v>45532</v>
      </c>
    </row>
    <row r="17" spans="2:8">
      <c r="B17" s="342" t="s">
        <v>643</v>
      </c>
      <c r="C17" s="397">
        <f t="shared" ref="C17:H17" si="2">SUM(C15:C16)</f>
        <v>62754</v>
      </c>
      <c r="D17" s="397">
        <f t="shared" si="2"/>
        <v>-33</v>
      </c>
      <c r="E17" s="397">
        <f t="shared" si="2"/>
        <v>-77</v>
      </c>
      <c r="F17" s="397">
        <f t="shared" si="2"/>
        <v>-166</v>
      </c>
      <c r="G17" s="397">
        <f t="shared" si="2"/>
        <v>4372</v>
      </c>
      <c r="H17" s="397">
        <f t="shared" si="2"/>
        <v>66850</v>
      </c>
    </row>
    <row r="20" spans="2:8">
      <c r="B20" s="265" t="s">
        <v>522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2.28515625" style="112" bestFit="1" customWidth="1"/>
    <col min="3" max="7" width="14.5703125" style="112" customWidth="1"/>
    <col min="8" max="16384" width="11.42578125" style="112"/>
  </cols>
  <sheetData>
    <row r="1" spans="1:7" ht="6" customHeight="1"/>
    <row r="2" spans="1:7">
      <c r="A2" s="434" t="s">
        <v>28</v>
      </c>
      <c r="B2" s="434"/>
      <c r="C2" s="434"/>
      <c r="D2" s="434"/>
      <c r="E2" s="434"/>
      <c r="F2" s="434"/>
      <c r="G2" s="434"/>
    </row>
    <row r="4" spans="1:7">
      <c r="B4" s="12" t="s">
        <v>3</v>
      </c>
      <c r="C4" s="348"/>
      <c r="D4" s="348"/>
      <c r="E4" s="348"/>
      <c r="F4" s="348"/>
      <c r="G4" s="348"/>
    </row>
    <row r="6" spans="1:7">
      <c r="C6" s="305">
        <v>44196</v>
      </c>
      <c r="D6" s="305">
        <v>44104</v>
      </c>
      <c r="E6" s="305">
        <v>44012</v>
      </c>
      <c r="F6" s="305">
        <v>43921</v>
      </c>
      <c r="G6" s="305">
        <v>43830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5">
        <v>5968</v>
      </c>
      <c r="D8" s="135">
        <v>5620</v>
      </c>
      <c r="E8" s="135">
        <v>5588</v>
      </c>
      <c r="F8" s="135">
        <v>5678</v>
      </c>
      <c r="G8" s="135">
        <v>5673</v>
      </c>
    </row>
    <row r="9" spans="1:7">
      <c r="B9" s="16" t="s">
        <v>6</v>
      </c>
      <c r="C9" s="135">
        <v>6567</v>
      </c>
      <c r="D9" s="135">
        <v>6219</v>
      </c>
      <c r="E9" s="135">
        <v>6187</v>
      </c>
      <c r="F9" s="135">
        <v>6277</v>
      </c>
      <c r="G9" s="135">
        <v>6272</v>
      </c>
    </row>
    <row r="10" spans="1:7">
      <c r="B10" s="16" t="s">
        <v>7</v>
      </c>
      <c r="C10" s="135">
        <v>7269</v>
      </c>
      <c r="D10" s="135">
        <v>6921</v>
      </c>
      <c r="E10" s="135">
        <v>6889</v>
      </c>
      <c r="F10" s="135">
        <v>6981</v>
      </c>
      <c r="G10" s="135">
        <v>6976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6">
        <v>34150</v>
      </c>
      <c r="D12" s="130">
        <v>33241</v>
      </c>
      <c r="E12" s="130">
        <v>33079</v>
      </c>
      <c r="F12" s="130">
        <v>34073</v>
      </c>
      <c r="G12" s="130">
        <v>32144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0.17499999999999999</v>
      </c>
      <c r="D14" s="15">
        <v>0.17499999999999999</v>
      </c>
      <c r="E14" s="15">
        <v>0.17299999999999999</v>
      </c>
      <c r="F14" s="15">
        <v>0.16900000000000001</v>
      </c>
      <c r="G14" s="15">
        <v>0.17699999999999999</v>
      </c>
    </row>
    <row r="15" spans="1:7">
      <c r="B15" s="16" t="s">
        <v>10</v>
      </c>
      <c r="C15" s="15">
        <v>0.192</v>
      </c>
      <c r="D15" s="15">
        <v>0.193</v>
      </c>
      <c r="E15" s="15">
        <v>0.191</v>
      </c>
      <c r="F15" s="15">
        <v>0.186</v>
      </c>
      <c r="G15" s="15">
        <v>0.19500000000000001</v>
      </c>
    </row>
    <row r="16" spans="1:7">
      <c r="B16" s="16" t="s">
        <v>9</v>
      </c>
      <c r="C16" s="15">
        <v>0.21299999999999999</v>
      </c>
      <c r="D16" s="15">
        <v>0.214</v>
      </c>
      <c r="E16" s="15">
        <v>0.21199999999999999</v>
      </c>
      <c r="F16" s="15">
        <v>0.20699999999999999</v>
      </c>
      <c r="G16" s="15">
        <v>0.217</v>
      </c>
    </row>
    <row r="17" spans="2:9">
      <c r="B17" s="14" t="s">
        <v>11</v>
      </c>
      <c r="C17" s="14"/>
      <c r="D17" s="14"/>
      <c r="E17" s="14"/>
      <c r="F17" s="14"/>
      <c r="G17" s="14"/>
      <c r="I17" s="211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0.01</v>
      </c>
      <c r="D19" s="15">
        <v>0.01</v>
      </c>
      <c r="E19" s="15">
        <v>0.01</v>
      </c>
      <c r="F19" s="15">
        <v>0.01</v>
      </c>
      <c r="G19" s="15">
        <v>2.5000000000000001E-2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6.5000000000000002E-2</v>
      </c>
      <c r="D21" s="15">
        <v>6.5000000000000002E-2</v>
      </c>
      <c r="E21" s="15">
        <v>6.5000000000000002E-2</v>
      </c>
      <c r="F21" s="15">
        <v>6.5000000000000002E-2</v>
      </c>
      <c r="G21" s="15">
        <v>0.08</v>
      </c>
    </row>
    <row r="22" spans="2:9">
      <c r="B22" s="16" t="s">
        <v>16</v>
      </c>
      <c r="C22" s="210">
        <v>6.5000000000000002E-2</v>
      </c>
      <c r="D22" s="210">
        <v>5.8999999999999997E-2</v>
      </c>
      <c r="E22" s="210">
        <v>5.8999999999999997E-2</v>
      </c>
      <c r="F22" s="210">
        <v>5.7000000000000002E-2</v>
      </c>
      <c r="G22" s="210">
        <v>4.9000000000000002E-2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5">
        <v>82643</v>
      </c>
      <c r="D24" s="135">
        <v>81843</v>
      </c>
      <c r="E24" s="135">
        <v>82334</v>
      </c>
      <c r="F24" s="135">
        <v>81376</v>
      </c>
      <c r="G24" s="135">
        <v>77552</v>
      </c>
    </row>
    <row r="25" spans="2:9">
      <c r="B25" s="16" t="s">
        <v>17</v>
      </c>
      <c r="C25" s="210">
        <v>0.08</v>
      </c>
      <c r="D25" s="210">
        <v>7.9000000000000001E-2</v>
      </c>
      <c r="E25" s="210">
        <v>7.6999999999999999E-2</v>
      </c>
      <c r="F25" s="210">
        <v>7.8E-2</v>
      </c>
      <c r="G25" s="210">
        <v>8.1000000000000003E-2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5">
        <v>8394</v>
      </c>
      <c r="D27" s="135">
        <v>9043</v>
      </c>
      <c r="E27" s="135">
        <v>10587</v>
      </c>
      <c r="F27" s="135">
        <v>7565</v>
      </c>
      <c r="G27" s="135">
        <v>7854</v>
      </c>
    </row>
    <row r="28" spans="2:9">
      <c r="B28" s="16" t="s">
        <v>21</v>
      </c>
      <c r="C28" s="135">
        <v>6070</v>
      </c>
      <c r="D28" s="135">
        <v>7194</v>
      </c>
      <c r="E28" s="135">
        <v>6890</v>
      </c>
      <c r="F28" s="135">
        <v>6040</v>
      </c>
      <c r="G28" s="135">
        <v>4759</v>
      </c>
    </row>
    <row r="29" spans="2:9">
      <c r="B29" s="16" t="s">
        <v>22</v>
      </c>
      <c r="C29" s="209">
        <v>1.38</v>
      </c>
      <c r="D29" s="209">
        <v>1.26</v>
      </c>
      <c r="E29" s="209">
        <v>1.7</v>
      </c>
      <c r="F29" s="209">
        <v>1.25</v>
      </c>
      <c r="G29" s="209">
        <v>1.65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5">
        <v>65316</v>
      </c>
      <c r="D31" s="135">
        <v>65005</v>
      </c>
      <c r="E31" s="135">
        <v>65880</v>
      </c>
      <c r="F31" s="135">
        <v>62345</v>
      </c>
      <c r="G31" s="135">
        <v>62287</v>
      </c>
    </row>
    <row r="32" spans="2:9">
      <c r="B32" s="16" t="s">
        <v>25</v>
      </c>
      <c r="C32" s="135">
        <v>57427</v>
      </c>
      <c r="D32" s="135">
        <v>56810</v>
      </c>
      <c r="E32" s="135">
        <v>57322</v>
      </c>
      <c r="F32" s="135">
        <v>56521</v>
      </c>
      <c r="G32" s="135">
        <v>54928</v>
      </c>
    </row>
    <row r="33" spans="2:7">
      <c r="B33" s="16" t="s">
        <v>26</v>
      </c>
      <c r="C33" s="209">
        <v>1.1399999999999999</v>
      </c>
      <c r="D33" s="209">
        <v>1.1399999999999999</v>
      </c>
      <c r="E33" s="209">
        <v>1.1499999999999999</v>
      </c>
      <c r="F33" s="209">
        <v>1.1000000000000001</v>
      </c>
      <c r="G33" s="209">
        <v>1.1299999999999999</v>
      </c>
    </row>
    <row r="35" spans="2:7">
      <c r="B35" s="265" t="s">
        <v>522</v>
      </c>
      <c r="C35" s="265"/>
      <c r="D35" s="265"/>
      <c r="E35" s="265"/>
      <c r="F35" s="265"/>
      <c r="G35" s="265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9.5703125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4" t="s">
        <v>28</v>
      </c>
      <c r="B2" s="434"/>
      <c r="C2" s="434"/>
      <c r="D2" s="434"/>
    </row>
    <row r="4" spans="1:10" s="139" customFormat="1" ht="21" customHeight="1">
      <c r="B4" s="109"/>
      <c r="C4" s="109"/>
      <c r="D4" s="109"/>
      <c r="E4" s="138"/>
      <c r="F4" s="138"/>
      <c r="G4" s="138"/>
      <c r="H4" s="138"/>
      <c r="I4" s="138"/>
      <c r="J4" s="138"/>
    </row>
    <row r="5" spans="1:10" ht="22.5" customHeight="1">
      <c r="B5" s="325"/>
      <c r="C5" s="467" t="s">
        <v>349</v>
      </c>
      <c r="D5" s="467"/>
      <c r="E5" s="468" t="s">
        <v>350</v>
      </c>
      <c r="F5" s="468"/>
      <c r="G5" s="468" t="s">
        <v>346</v>
      </c>
      <c r="H5" s="468"/>
      <c r="I5" s="468" t="s">
        <v>351</v>
      </c>
      <c r="J5" s="468"/>
    </row>
    <row r="6" spans="1:10" ht="18.75" customHeight="1">
      <c r="B6" s="325" t="s">
        <v>233</v>
      </c>
      <c r="C6" s="326">
        <v>2020</v>
      </c>
      <c r="D6" s="327">
        <v>2019</v>
      </c>
      <c r="E6" s="326">
        <v>2020</v>
      </c>
      <c r="F6" s="327">
        <v>2019</v>
      </c>
      <c r="G6" s="326">
        <v>2020</v>
      </c>
      <c r="H6" s="327">
        <v>2019</v>
      </c>
      <c r="I6" s="326">
        <v>2020</v>
      </c>
      <c r="J6" s="327">
        <v>2019</v>
      </c>
    </row>
    <row r="7" spans="1:10">
      <c r="B7" s="315" t="s">
        <v>336</v>
      </c>
      <c r="C7" s="319">
        <v>57344</v>
      </c>
      <c r="D7" s="322">
        <v>50984</v>
      </c>
      <c r="E7" s="319">
        <v>9422</v>
      </c>
      <c r="F7" s="322">
        <v>12935</v>
      </c>
      <c r="G7" s="319">
        <v>360</v>
      </c>
      <c r="H7" s="322">
        <v>369</v>
      </c>
      <c r="I7" s="319">
        <v>67126</v>
      </c>
      <c r="J7" s="316">
        <v>64288</v>
      </c>
    </row>
    <row r="8" spans="1:10">
      <c r="B8" s="315" t="s">
        <v>352</v>
      </c>
      <c r="C8" s="320">
        <v>85.4</v>
      </c>
      <c r="D8" s="323">
        <v>79.3</v>
      </c>
      <c r="E8" s="320">
        <v>14.1</v>
      </c>
      <c r="F8" s="323">
        <v>20.100000000000001</v>
      </c>
      <c r="G8" s="320">
        <v>0.5</v>
      </c>
      <c r="H8" s="323">
        <v>0.6</v>
      </c>
      <c r="I8" s="320">
        <v>100</v>
      </c>
      <c r="J8" s="317">
        <v>100</v>
      </c>
    </row>
    <row r="9" spans="1:10" ht="15" customHeight="1">
      <c r="B9" s="315" t="s">
        <v>525</v>
      </c>
      <c r="C9" s="319">
        <v>31366</v>
      </c>
      <c r="D9" s="322">
        <v>28809</v>
      </c>
      <c r="E9" s="319">
        <v>6677</v>
      </c>
      <c r="F9" s="322">
        <v>7474</v>
      </c>
      <c r="G9" s="319">
        <v>980</v>
      </c>
      <c r="H9" s="322">
        <v>520</v>
      </c>
      <c r="I9" s="319">
        <v>39023</v>
      </c>
      <c r="J9" s="316">
        <v>36803</v>
      </c>
    </row>
    <row r="10" spans="1:10">
      <c r="B10" s="314" t="s">
        <v>352</v>
      </c>
      <c r="C10" s="321">
        <v>80.400000000000006</v>
      </c>
      <c r="D10" s="324">
        <v>78.3</v>
      </c>
      <c r="E10" s="321">
        <v>17.100000000000001</v>
      </c>
      <c r="F10" s="324">
        <v>20.3</v>
      </c>
      <c r="G10" s="321">
        <v>2.5</v>
      </c>
      <c r="H10" s="324">
        <v>1.4</v>
      </c>
      <c r="I10" s="321">
        <v>100</v>
      </c>
      <c r="J10" s="318">
        <v>100</v>
      </c>
    </row>
    <row r="11" spans="1:10" ht="18.75" customHeight="1">
      <c r="B11" s="139"/>
      <c r="C11" s="111"/>
      <c r="D11" s="111"/>
    </row>
    <row r="13" spans="1:10">
      <c r="B13" s="265" t="s">
        <v>522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28515625" style="112" bestFit="1" customWidth="1"/>
    <col min="3" max="3" width="8" style="112" bestFit="1" customWidth="1"/>
    <col min="4" max="4" width="9.85546875" style="112" bestFit="1" customWidth="1"/>
    <col min="5" max="5" width="7.28515625" style="112" bestFit="1" customWidth="1"/>
    <col min="6" max="6" width="8.28515625" style="112" bestFit="1" customWidth="1"/>
    <col min="7" max="7" width="16.42578125" style="112" customWidth="1"/>
    <col min="8" max="8" width="16.5703125" style="112" customWidth="1"/>
    <col min="9" max="16384" width="11.42578125" style="112"/>
  </cols>
  <sheetData>
    <row r="1" spans="1:9" ht="6" customHeight="1"/>
    <row r="2" spans="1:9">
      <c r="A2" s="434" t="s">
        <v>28</v>
      </c>
      <c r="B2" s="434"/>
      <c r="C2" s="434"/>
      <c r="D2" s="434"/>
    </row>
    <row r="5" spans="1:9">
      <c r="B5" s="469" t="s">
        <v>654</v>
      </c>
      <c r="C5" s="469"/>
      <c r="D5" s="469"/>
      <c r="E5" s="469"/>
      <c r="F5" s="469"/>
      <c r="G5" s="469"/>
      <c r="H5" s="469"/>
      <c r="I5" s="469"/>
    </row>
    <row r="6" spans="1:9">
      <c r="B6" s="341"/>
      <c r="C6" s="341"/>
      <c r="D6" s="341"/>
      <c r="E6" s="341"/>
      <c r="F6" s="341"/>
      <c r="G6" s="341"/>
      <c r="H6" s="341"/>
      <c r="I6" s="341"/>
    </row>
    <row r="7" spans="1:9" ht="30">
      <c r="B7" s="398" t="s">
        <v>644</v>
      </c>
      <c r="C7" s="399" t="s">
        <v>645</v>
      </c>
      <c r="D7" s="399" t="s">
        <v>646</v>
      </c>
      <c r="E7" s="399" t="s">
        <v>647</v>
      </c>
      <c r="F7" s="399" t="s">
        <v>648</v>
      </c>
      <c r="G7" s="424" t="s">
        <v>649</v>
      </c>
      <c r="H7" s="421" t="s">
        <v>650</v>
      </c>
      <c r="I7" s="422" t="s">
        <v>351</v>
      </c>
    </row>
    <row r="8" spans="1:9">
      <c r="B8" s="341" t="s">
        <v>651</v>
      </c>
      <c r="C8" s="385">
        <v>47265</v>
      </c>
      <c r="D8" s="385">
        <v>1640</v>
      </c>
      <c r="E8" s="385">
        <v>273</v>
      </c>
      <c r="F8" s="385">
        <v>223</v>
      </c>
      <c r="G8" s="385">
        <v>83</v>
      </c>
      <c r="H8" s="385">
        <v>-60</v>
      </c>
      <c r="I8" s="385">
        <f>SUM(C8:H8)</f>
        <v>49424</v>
      </c>
    </row>
    <row r="9" spans="1:9">
      <c r="B9" s="341" t="s">
        <v>652</v>
      </c>
      <c r="C9" s="385">
        <v>11737</v>
      </c>
      <c r="D9" s="385">
        <v>9125</v>
      </c>
      <c r="E9" s="385">
        <v>858</v>
      </c>
      <c r="F9" s="385">
        <v>921</v>
      </c>
      <c r="G9" s="385">
        <v>967</v>
      </c>
      <c r="H9" s="385">
        <f>-216-50</f>
        <v>-266</v>
      </c>
      <c r="I9" s="385">
        <f>SUM(C9:H9)</f>
        <v>23342</v>
      </c>
    </row>
    <row r="10" spans="1:9">
      <c r="B10" s="342" t="s">
        <v>653</v>
      </c>
      <c r="C10" s="390">
        <f t="shared" ref="C10:I10" si="0">SUM(C8:C9)</f>
        <v>59002</v>
      </c>
      <c r="D10" s="390">
        <f t="shared" si="0"/>
        <v>10765</v>
      </c>
      <c r="E10" s="390">
        <f t="shared" si="0"/>
        <v>1131</v>
      </c>
      <c r="F10" s="390">
        <f t="shared" si="0"/>
        <v>1144</v>
      </c>
      <c r="G10" s="390">
        <f t="shared" si="0"/>
        <v>1050</v>
      </c>
      <c r="H10" s="390">
        <f t="shared" si="0"/>
        <v>-326</v>
      </c>
      <c r="I10" s="390">
        <f t="shared" si="0"/>
        <v>72766</v>
      </c>
    </row>
    <row r="13" spans="1:9">
      <c r="B13" s="470" t="s">
        <v>674</v>
      </c>
      <c r="C13" s="470"/>
      <c r="D13" s="470"/>
      <c r="E13" s="470"/>
      <c r="F13" s="470"/>
      <c r="G13" s="470"/>
    </row>
    <row r="14" spans="1:9">
      <c r="B14" s="55" t="s">
        <v>644</v>
      </c>
      <c r="C14" s="330" t="s">
        <v>675</v>
      </c>
      <c r="D14" s="330" t="s">
        <v>676</v>
      </c>
      <c r="E14" s="330" t="s">
        <v>677</v>
      </c>
      <c r="F14" s="330" t="s">
        <v>678</v>
      </c>
      <c r="G14" s="330" t="s">
        <v>351</v>
      </c>
    </row>
    <row r="15" spans="1:9">
      <c r="B15" s="341" t="s">
        <v>679</v>
      </c>
      <c r="C15" s="409">
        <v>1802</v>
      </c>
      <c r="D15" s="409">
        <v>877</v>
      </c>
      <c r="E15" s="409"/>
      <c r="F15" s="409"/>
      <c r="G15" s="409">
        <f>SUM(C15:F15)</f>
        <v>2679</v>
      </c>
    </row>
    <row r="16" spans="1:9">
      <c r="B16" s="341" t="s">
        <v>680</v>
      </c>
      <c r="C16" s="345">
        <v>4465</v>
      </c>
      <c r="D16" s="345">
        <v>354</v>
      </c>
      <c r="E16" s="345">
        <v>53</v>
      </c>
      <c r="F16" s="345"/>
      <c r="G16" s="409">
        <f>SUM(C16:F16)</f>
        <v>4872</v>
      </c>
    </row>
    <row r="17" spans="2:7">
      <c r="B17" s="341" t="s">
        <v>681</v>
      </c>
      <c r="C17" s="345">
        <v>960</v>
      </c>
      <c r="D17" s="345">
        <v>52</v>
      </c>
      <c r="E17" s="345"/>
      <c r="F17" s="345"/>
      <c r="G17" s="409">
        <f>SUM(C17:F17)</f>
        <v>1012</v>
      </c>
    </row>
    <row r="18" spans="2:7">
      <c r="B18" s="342" t="s">
        <v>682</v>
      </c>
      <c r="C18" s="423">
        <f>SUM(C15:C17)</f>
        <v>7227</v>
      </c>
      <c r="D18" s="423">
        <f>SUM(D15:D17)</f>
        <v>1283</v>
      </c>
      <c r="E18" s="423">
        <f>SUM(E15:E17)</f>
        <v>53</v>
      </c>
      <c r="F18" s="423">
        <f>SUM(F15:F17)</f>
        <v>0</v>
      </c>
      <c r="G18" s="344">
        <f>SUM(C18:F18)</f>
        <v>8563</v>
      </c>
    </row>
    <row r="21" spans="2:7">
      <c r="B21" s="265" t="s">
        <v>522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42578125" style="112" bestFit="1" customWidth="1"/>
    <col min="3" max="3" width="14.7109375" style="112" bestFit="1" customWidth="1"/>
    <col min="4" max="16384" width="11.42578125" style="112"/>
  </cols>
  <sheetData>
    <row r="1" spans="1:3" ht="6" customHeight="1"/>
    <row r="2" spans="1:3">
      <c r="A2" s="434" t="s">
        <v>28</v>
      </c>
      <c r="B2" s="434"/>
      <c r="C2" s="434"/>
    </row>
    <row r="4" spans="1:3">
      <c r="B4" s="12" t="s">
        <v>107</v>
      </c>
    </row>
    <row r="5" spans="1:3">
      <c r="C5" s="46" t="s">
        <v>54</v>
      </c>
    </row>
    <row r="6" spans="1:3">
      <c r="B6" s="47" t="s">
        <v>571</v>
      </c>
      <c r="C6" s="13">
        <v>367</v>
      </c>
    </row>
    <row r="7" spans="1:3">
      <c r="B7" s="157" t="s">
        <v>108</v>
      </c>
      <c r="C7" s="158">
        <v>771</v>
      </c>
    </row>
    <row r="8" spans="1:3">
      <c r="B8" s="157" t="s">
        <v>109</v>
      </c>
      <c r="C8" s="158">
        <v>-12</v>
      </c>
    </row>
    <row r="9" spans="1:3">
      <c r="B9" s="157" t="s">
        <v>110</v>
      </c>
      <c r="C9" s="158">
        <v>-195</v>
      </c>
    </row>
    <row r="10" spans="1:3">
      <c r="B10" s="157" t="s">
        <v>111</v>
      </c>
      <c r="C10" s="158">
        <v>-31</v>
      </c>
    </row>
    <row r="11" spans="1:3">
      <c r="B11" s="47" t="s">
        <v>672</v>
      </c>
      <c r="C11" s="13">
        <v>900</v>
      </c>
    </row>
    <row r="14" spans="1:3">
      <c r="B14" s="265" t="s">
        <v>522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140625" defaultRowHeight="15"/>
  <cols>
    <col min="1" max="1" width="3" style="151" customWidth="1"/>
    <col min="2" max="2" width="35.85546875" style="151" bestFit="1" customWidth="1"/>
    <col min="3" max="4" width="15.140625" style="151" bestFit="1" customWidth="1"/>
    <col min="5" max="5" width="15.5703125" style="151" bestFit="1" customWidth="1"/>
    <col min="6" max="6" width="7.42578125" style="151" bestFit="1" customWidth="1"/>
    <col min="7" max="7" width="15.140625" style="151" bestFit="1" customWidth="1"/>
    <col min="8" max="8" width="8" style="151" bestFit="1" customWidth="1"/>
    <col min="9" max="9" width="12.5703125" style="151" bestFit="1" customWidth="1"/>
    <col min="10" max="10" width="9.140625" style="151" bestFit="1" customWidth="1"/>
    <col min="11" max="11" width="15.140625" style="151" bestFit="1" customWidth="1"/>
    <col min="12" max="12" width="12.140625" style="151" bestFit="1" customWidth="1"/>
    <col min="13" max="13" width="12.5703125" style="151" bestFit="1" customWidth="1"/>
    <col min="14" max="16384" width="9.140625" style="151"/>
  </cols>
  <sheetData>
    <row r="1" spans="1:13" ht="6" customHeight="1"/>
    <row r="2" spans="1:13">
      <c r="A2" s="434" t="s">
        <v>28</v>
      </c>
      <c r="B2" s="434"/>
      <c r="C2" s="434"/>
      <c r="D2" s="434"/>
    </row>
    <row r="4" spans="1:13">
      <c r="B4" s="48" t="s">
        <v>113</v>
      </c>
    </row>
    <row r="5" spans="1:13" ht="30.75" customHeight="1">
      <c r="B5" s="49" t="s">
        <v>114</v>
      </c>
      <c r="C5" s="50" t="s">
        <v>115</v>
      </c>
      <c r="D5" s="51" t="s">
        <v>116</v>
      </c>
      <c r="E5" s="51" t="s">
        <v>117</v>
      </c>
      <c r="F5" s="51" t="s">
        <v>118</v>
      </c>
      <c r="G5" s="51" t="s">
        <v>119</v>
      </c>
      <c r="H5" s="51" t="s">
        <v>120</v>
      </c>
      <c r="I5" s="51" t="s">
        <v>121</v>
      </c>
      <c r="J5" s="51" t="s">
        <v>122</v>
      </c>
      <c r="K5" s="51" t="s">
        <v>8</v>
      </c>
      <c r="L5" s="51" t="s">
        <v>123</v>
      </c>
      <c r="M5" s="51" t="s">
        <v>124</v>
      </c>
    </row>
    <row r="6" spans="1:13" ht="15" customHeight="1">
      <c r="B6" s="281" t="s">
        <v>125</v>
      </c>
      <c r="C6" s="298"/>
      <c r="D6" s="288"/>
      <c r="E6" s="288"/>
      <c r="F6" s="288"/>
      <c r="G6" s="288"/>
      <c r="H6" s="288"/>
      <c r="I6" s="288"/>
      <c r="J6" s="288"/>
      <c r="K6" s="288"/>
      <c r="L6" s="288"/>
      <c r="M6" s="282"/>
    </row>
    <row r="7" spans="1:13" ht="15" customHeight="1">
      <c r="B7" s="52"/>
      <c r="C7" s="154" t="s">
        <v>132</v>
      </c>
      <c r="D7" s="287">
        <v>0</v>
      </c>
      <c r="E7" s="278">
        <v>0</v>
      </c>
      <c r="F7" s="292"/>
      <c r="G7" s="278">
        <v>0</v>
      </c>
      <c r="H7" s="299"/>
      <c r="I7" s="278">
        <v>0</v>
      </c>
      <c r="J7" s="299"/>
      <c r="K7" s="278">
        <v>0</v>
      </c>
      <c r="L7" s="299"/>
      <c r="M7" s="278">
        <v>0</v>
      </c>
    </row>
    <row r="8" spans="1:13">
      <c r="B8" s="52"/>
      <c r="C8" s="154" t="s">
        <v>126</v>
      </c>
      <c r="D8" s="287">
        <v>6324</v>
      </c>
      <c r="E8" s="278">
        <v>1750</v>
      </c>
      <c r="F8" s="355">
        <v>0.99502000000000002</v>
      </c>
      <c r="G8" s="278">
        <v>8065</v>
      </c>
      <c r="H8" s="299">
        <v>2.062E-3</v>
      </c>
      <c r="I8" s="278">
        <v>6462</v>
      </c>
      <c r="J8" s="299">
        <v>0.19875399999999999</v>
      </c>
      <c r="K8" s="278">
        <v>723</v>
      </c>
      <c r="L8" s="299">
        <v>8.9618000000000003E-2</v>
      </c>
      <c r="M8" s="290">
        <v>3</v>
      </c>
    </row>
    <row r="9" spans="1:13">
      <c r="B9" s="52"/>
      <c r="C9" s="154" t="s">
        <v>551</v>
      </c>
      <c r="D9" s="287">
        <v>25394</v>
      </c>
      <c r="E9" s="278">
        <v>1228</v>
      </c>
      <c r="F9" s="355">
        <v>0.97975500000000004</v>
      </c>
      <c r="G9" s="278">
        <v>26597</v>
      </c>
      <c r="H9" s="299">
        <v>3.826E-3</v>
      </c>
      <c r="I9" s="278">
        <v>11309</v>
      </c>
      <c r="J9" s="299">
        <v>0.194133</v>
      </c>
      <c r="K9" s="278">
        <v>3663</v>
      </c>
      <c r="L9" s="299">
        <v>0.137711</v>
      </c>
      <c r="M9" s="290">
        <v>20</v>
      </c>
    </row>
    <row r="10" spans="1:13">
      <c r="B10" s="52"/>
      <c r="C10" s="154" t="s">
        <v>552</v>
      </c>
      <c r="D10" s="287">
        <v>7211</v>
      </c>
      <c r="E10" s="278">
        <v>100</v>
      </c>
      <c r="F10" s="355">
        <v>0.93953200000000003</v>
      </c>
      <c r="G10" s="278">
        <v>7305</v>
      </c>
      <c r="H10" s="299">
        <v>5.9379999999999997E-3</v>
      </c>
      <c r="I10" s="278">
        <v>3231</v>
      </c>
      <c r="J10" s="299">
        <v>0.208902</v>
      </c>
      <c r="K10" s="278">
        <v>1473</v>
      </c>
      <c r="L10" s="299">
        <v>0.20161299999999999</v>
      </c>
      <c r="M10" s="290">
        <v>9</v>
      </c>
    </row>
    <row r="11" spans="1:13">
      <c r="B11" s="52"/>
      <c r="C11" s="154" t="s">
        <v>127</v>
      </c>
      <c r="D11" s="287">
        <v>5034</v>
      </c>
      <c r="E11" s="278">
        <v>97</v>
      </c>
      <c r="F11" s="355">
        <v>0.93994699999999998</v>
      </c>
      <c r="G11" s="278">
        <v>5125</v>
      </c>
      <c r="H11" s="299">
        <v>1.2791E-2</v>
      </c>
      <c r="I11" s="278">
        <v>2379</v>
      </c>
      <c r="J11" s="299">
        <v>0.21513599999999999</v>
      </c>
      <c r="K11" s="278">
        <v>1746</v>
      </c>
      <c r="L11" s="299">
        <v>0.34072200000000002</v>
      </c>
      <c r="M11" s="290">
        <v>14</v>
      </c>
    </row>
    <row r="12" spans="1:13">
      <c r="B12" s="52"/>
      <c r="C12" s="154" t="s">
        <v>128</v>
      </c>
      <c r="D12" s="287">
        <v>1733</v>
      </c>
      <c r="E12" s="278">
        <v>17</v>
      </c>
      <c r="F12" s="355">
        <v>0.96213599999999999</v>
      </c>
      <c r="G12" s="278">
        <v>1749</v>
      </c>
      <c r="H12" s="299">
        <v>5.0326000000000003E-2</v>
      </c>
      <c r="I12" s="278">
        <v>697</v>
      </c>
      <c r="J12" s="299">
        <v>0.20067499999999999</v>
      </c>
      <c r="K12" s="278">
        <v>1229</v>
      </c>
      <c r="L12" s="299">
        <v>0.70255299999999998</v>
      </c>
      <c r="M12" s="290">
        <v>18</v>
      </c>
    </row>
    <row r="13" spans="1:13">
      <c r="B13" s="52"/>
      <c r="C13" s="154" t="s">
        <v>129</v>
      </c>
      <c r="D13" s="287">
        <v>713</v>
      </c>
      <c r="E13" s="278">
        <v>1</v>
      </c>
      <c r="F13" s="355">
        <v>1</v>
      </c>
      <c r="G13" s="278">
        <v>714</v>
      </c>
      <c r="H13" s="299">
        <v>0.231542</v>
      </c>
      <c r="I13" s="278">
        <v>302</v>
      </c>
      <c r="J13" s="299">
        <v>0.22308600000000001</v>
      </c>
      <c r="K13" s="278">
        <v>892</v>
      </c>
      <c r="L13" s="299">
        <v>1.2497549999999999</v>
      </c>
      <c r="M13" s="290">
        <v>38</v>
      </c>
    </row>
    <row r="14" spans="1:13">
      <c r="B14" s="52"/>
      <c r="C14" s="154" t="s">
        <v>673</v>
      </c>
      <c r="D14" s="287">
        <v>102</v>
      </c>
      <c r="E14" s="278">
        <v>0</v>
      </c>
      <c r="F14" s="356">
        <v>1</v>
      </c>
      <c r="G14" s="278">
        <v>102</v>
      </c>
      <c r="H14" s="299">
        <v>1</v>
      </c>
      <c r="I14" s="278">
        <v>45</v>
      </c>
      <c r="J14" s="299">
        <v>0.25423800000000002</v>
      </c>
      <c r="K14" s="278">
        <v>206</v>
      </c>
      <c r="L14" s="299">
        <v>2.0099300000000002</v>
      </c>
      <c r="M14" s="290">
        <v>26</v>
      </c>
    </row>
    <row r="15" spans="1:13">
      <c r="B15" s="53" t="s">
        <v>125</v>
      </c>
      <c r="C15" s="53" t="s">
        <v>130</v>
      </c>
      <c r="D15" s="279">
        <v>46510</v>
      </c>
      <c r="E15" s="243">
        <v>3194</v>
      </c>
      <c r="F15" s="357">
        <v>0.98557099999999997</v>
      </c>
      <c r="G15" s="243">
        <v>49658</v>
      </c>
      <c r="H15" s="280">
        <v>1.1742000000000001E-2</v>
      </c>
      <c r="I15" s="295">
        <v>24425</v>
      </c>
      <c r="J15" s="280">
        <v>0.19999400000000001</v>
      </c>
      <c r="K15" s="295">
        <v>9932</v>
      </c>
      <c r="L15" s="283">
        <v>0.2</v>
      </c>
      <c r="M15" s="296">
        <v>128</v>
      </c>
    </row>
    <row r="16" spans="1:13">
      <c r="B16" s="289" t="s">
        <v>131</v>
      </c>
      <c r="C16" s="294"/>
      <c r="D16" s="293"/>
      <c r="E16" s="293"/>
      <c r="F16" s="358"/>
      <c r="G16" s="293"/>
      <c r="H16" s="297"/>
      <c r="I16" s="300"/>
      <c r="J16" s="297"/>
      <c r="K16" s="300"/>
      <c r="L16" s="297"/>
      <c r="M16" s="301"/>
    </row>
    <row r="17" spans="2:13">
      <c r="B17" s="52"/>
      <c r="C17" s="153" t="s">
        <v>132</v>
      </c>
      <c r="D17" s="287">
        <v>0</v>
      </c>
      <c r="E17" s="278">
        <v>0</v>
      </c>
      <c r="F17" s="355"/>
      <c r="G17" s="278">
        <v>0</v>
      </c>
      <c r="H17" s="299">
        <v>5.7799999999999995E-4</v>
      </c>
      <c r="I17" s="278">
        <v>3</v>
      </c>
      <c r="J17" s="299">
        <v>1</v>
      </c>
      <c r="K17" s="278">
        <v>0</v>
      </c>
      <c r="L17" s="299">
        <v>8.9927999999999994E-2</v>
      </c>
      <c r="M17" s="290">
        <v>0</v>
      </c>
    </row>
    <row r="18" spans="2:13">
      <c r="B18" s="52"/>
      <c r="C18" s="154" t="s">
        <v>126</v>
      </c>
      <c r="D18" s="287">
        <v>14</v>
      </c>
      <c r="E18" s="278">
        <v>64</v>
      </c>
      <c r="F18" s="355">
        <v>0.94428299999999998</v>
      </c>
      <c r="G18" s="278">
        <v>74</v>
      </c>
      <c r="H18" s="299">
        <v>1.882E-3</v>
      </c>
      <c r="I18" s="278">
        <v>2148</v>
      </c>
      <c r="J18" s="299">
        <v>0.81365299999999996</v>
      </c>
      <c r="K18" s="278">
        <v>24</v>
      </c>
      <c r="L18" s="299">
        <v>0.32960699999999998</v>
      </c>
      <c r="M18" s="290">
        <v>0</v>
      </c>
    </row>
    <row r="19" spans="2:13">
      <c r="B19" s="52"/>
      <c r="C19" s="154" t="s">
        <v>551</v>
      </c>
      <c r="D19" s="287">
        <v>30</v>
      </c>
      <c r="E19" s="278">
        <v>80</v>
      </c>
      <c r="F19" s="355">
        <v>0.95374300000000001</v>
      </c>
      <c r="G19" s="278">
        <v>107</v>
      </c>
      <c r="H19" s="299">
        <v>4.1510000000000002E-3</v>
      </c>
      <c r="I19" s="278">
        <v>2827</v>
      </c>
      <c r="J19" s="299">
        <v>0.83204999999999996</v>
      </c>
      <c r="K19" s="278">
        <v>61</v>
      </c>
      <c r="L19" s="299">
        <v>0.56894699999999998</v>
      </c>
      <c r="M19" s="290">
        <v>0</v>
      </c>
    </row>
    <row r="20" spans="2:13">
      <c r="B20" s="52"/>
      <c r="C20" s="154" t="s">
        <v>552</v>
      </c>
      <c r="D20" s="287">
        <v>44</v>
      </c>
      <c r="E20" s="278">
        <v>69</v>
      </c>
      <c r="F20" s="355">
        <v>0.93244800000000005</v>
      </c>
      <c r="G20" s="278">
        <v>109</v>
      </c>
      <c r="H20" s="299">
        <v>5.8669999999999998E-3</v>
      </c>
      <c r="I20" s="278">
        <v>2294</v>
      </c>
      <c r="J20" s="299">
        <v>0.70763299999999996</v>
      </c>
      <c r="K20" s="278">
        <v>63</v>
      </c>
      <c r="L20" s="299">
        <v>0.58265500000000003</v>
      </c>
      <c r="M20" s="290">
        <v>0</v>
      </c>
    </row>
    <row r="21" spans="2:13">
      <c r="B21" s="52"/>
      <c r="C21" s="154" t="s">
        <v>127</v>
      </c>
      <c r="D21" s="287">
        <v>84</v>
      </c>
      <c r="E21" s="278">
        <v>95</v>
      </c>
      <c r="F21" s="355">
        <v>0.90314700000000003</v>
      </c>
      <c r="G21" s="278">
        <v>170</v>
      </c>
      <c r="H21" s="299">
        <v>1.4185E-2</v>
      </c>
      <c r="I21" s="278">
        <v>4624</v>
      </c>
      <c r="J21" s="299">
        <v>0.72917699999999996</v>
      </c>
      <c r="K21" s="278">
        <v>147</v>
      </c>
      <c r="L21" s="299">
        <v>0.86582499999999996</v>
      </c>
      <c r="M21" s="290">
        <v>2</v>
      </c>
    </row>
    <row r="22" spans="2:13">
      <c r="B22" s="52"/>
      <c r="C22" s="154" t="s">
        <v>128</v>
      </c>
      <c r="D22" s="287">
        <v>37</v>
      </c>
      <c r="E22" s="278">
        <v>12</v>
      </c>
      <c r="F22" s="355">
        <v>0.86478999999999995</v>
      </c>
      <c r="G22" s="278">
        <v>47</v>
      </c>
      <c r="H22" s="299">
        <v>4.6212000000000003E-2</v>
      </c>
      <c r="I22" s="278">
        <v>1558</v>
      </c>
      <c r="J22" s="299">
        <v>0.76744199999999996</v>
      </c>
      <c r="K22" s="278">
        <v>56</v>
      </c>
      <c r="L22" s="299">
        <v>1.1765270000000001</v>
      </c>
      <c r="M22" s="290">
        <v>2</v>
      </c>
    </row>
    <row r="23" spans="2:13">
      <c r="B23" s="52"/>
      <c r="C23" s="154" t="s">
        <v>129</v>
      </c>
      <c r="D23" s="287">
        <v>15</v>
      </c>
      <c r="E23" s="278">
        <v>1</v>
      </c>
      <c r="F23" s="355">
        <v>1</v>
      </c>
      <c r="G23" s="278">
        <v>16</v>
      </c>
      <c r="H23" s="299">
        <v>0.28737800000000002</v>
      </c>
      <c r="I23" s="278">
        <v>598</v>
      </c>
      <c r="J23" s="299">
        <v>0.67009700000000005</v>
      </c>
      <c r="K23" s="278">
        <v>23</v>
      </c>
      <c r="L23" s="299">
        <v>1.432985</v>
      </c>
      <c r="M23" s="290">
        <v>3</v>
      </c>
    </row>
    <row r="24" spans="2:13">
      <c r="B24" s="52"/>
      <c r="C24" s="154" t="s">
        <v>673</v>
      </c>
      <c r="D24" s="287">
        <v>4</v>
      </c>
      <c r="E24" s="278">
        <v>1</v>
      </c>
      <c r="F24" s="356">
        <v>0.81836699999999996</v>
      </c>
      <c r="G24" s="278">
        <v>5</v>
      </c>
      <c r="H24" s="299">
        <v>1</v>
      </c>
      <c r="I24" s="278">
        <v>96</v>
      </c>
      <c r="J24" s="299">
        <v>0.82835700000000001</v>
      </c>
      <c r="K24" s="278">
        <v>37</v>
      </c>
      <c r="L24" s="299">
        <v>8.1966990000000006</v>
      </c>
      <c r="M24" s="290">
        <v>4</v>
      </c>
    </row>
    <row r="25" spans="2:13">
      <c r="B25" s="53" t="s">
        <v>131</v>
      </c>
      <c r="C25" s="53" t="s">
        <v>130</v>
      </c>
      <c r="D25" s="279">
        <v>228</v>
      </c>
      <c r="E25" s="243">
        <v>322</v>
      </c>
      <c r="F25" s="357">
        <v>0.92896599999999996</v>
      </c>
      <c r="G25" s="243">
        <v>527</v>
      </c>
      <c r="H25" s="280">
        <v>2.8348000000000002E-2</v>
      </c>
      <c r="I25" s="295">
        <v>14148</v>
      </c>
      <c r="J25" s="280">
        <v>0.75989200000000001</v>
      </c>
      <c r="K25" s="295">
        <v>411</v>
      </c>
      <c r="L25" s="280">
        <v>0.780385</v>
      </c>
      <c r="M25" s="296">
        <v>11</v>
      </c>
    </row>
    <row r="26" spans="2:13">
      <c r="B26" s="281" t="s">
        <v>133</v>
      </c>
      <c r="C26" s="294"/>
      <c r="D26" s="293"/>
      <c r="E26" s="293"/>
      <c r="F26" s="358"/>
      <c r="G26" s="293"/>
      <c r="H26" s="297"/>
      <c r="I26" s="300"/>
      <c r="J26" s="297"/>
      <c r="K26" s="300"/>
      <c r="L26" s="297"/>
      <c r="M26" s="301"/>
    </row>
    <row r="27" spans="2:13">
      <c r="B27" s="52"/>
      <c r="C27" s="153" t="s">
        <v>132</v>
      </c>
      <c r="D27" s="287">
        <v>0</v>
      </c>
      <c r="E27" s="278">
        <v>0</v>
      </c>
      <c r="F27" s="355"/>
      <c r="G27" s="278">
        <v>0</v>
      </c>
      <c r="H27" s="299"/>
      <c r="I27" s="278">
        <v>0</v>
      </c>
      <c r="J27" s="299"/>
      <c r="K27" s="278">
        <v>0</v>
      </c>
      <c r="L27" s="299"/>
      <c r="M27" s="278">
        <v>0</v>
      </c>
    </row>
    <row r="28" spans="2:13">
      <c r="B28" s="52"/>
      <c r="C28" s="154" t="s">
        <v>126</v>
      </c>
      <c r="D28" s="287">
        <v>36</v>
      </c>
      <c r="E28" s="278">
        <v>1</v>
      </c>
      <c r="F28" s="355">
        <v>0.75</v>
      </c>
      <c r="G28" s="278">
        <v>36</v>
      </c>
      <c r="H28" s="299">
        <v>2.4520000000000002E-3</v>
      </c>
      <c r="I28" s="278">
        <v>7</v>
      </c>
      <c r="J28" s="299">
        <v>0.45</v>
      </c>
      <c r="K28" s="278">
        <v>11</v>
      </c>
      <c r="L28" s="299">
        <v>0.311857</v>
      </c>
      <c r="M28" s="278">
        <v>0</v>
      </c>
    </row>
    <row r="29" spans="2:13">
      <c r="B29" s="52"/>
      <c r="C29" s="154" t="s">
        <v>551</v>
      </c>
      <c r="D29" s="287">
        <v>735</v>
      </c>
      <c r="E29" s="278">
        <v>19</v>
      </c>
      <c r="F29" s="355">
        <v>0.95077100000000003</v>
      </c>
      <c r="G29" s="278">
        <v>753</v>
      </c>
      <c r="H29" s="299">
        <v>3.846E-3</v>
      </c>
      <c r="I29" s="278">
        <v>43</v>
      </c>
      <c r="J29" s="299">
        <v>0.45</v>
      </c>
      <c r="K29" s="278">
        <v>372</v>
      </c>
      <c r="L29" s="299">
        <v>0.49345800000000001</v>
      </c>
      <c r="M29" s="290">
        <v>1</v>
      </c>
    </row>
    <row r="30" spans="2:13">
      <c r="B30" s="52"/>
      <c r="C30" s="154" t="s">
        <v>552</v>
      </c>
      <c r="D30" s="287">
        <v>544</v>
      </c>
      <c r="E30" s="278">
        <v>5</v>
      </c>
      <c r="F30" s="355">
        <v>0.77183000000000002</v>
      </c>
      <c r="G30" s="278">
        <v>548</v>
      </c>
      <c r="H30" s="299">
        <v>6.1310000000000002E-3</v>
      </c>
      <c r="I30" s="278">
        <v>34</v>
      </c>
      <c r="J30" s="299">
        <v>0.45</v>
      </c>
      <c r="K30" s="278">
        <v>337</v>
      </c>
      <c r="L30" s="299">
        <v>0.61482000000000003</v>
      </c>
      <c r="M30" s="290">
        <v>2</v>
      </c>
    </row>
    <row r="31" spans="2:13">
      <c r="B31" s="52"/>
      <c r="C31" s="154" t="s">
        <v>127</v>
      </c>
      <c r="D31" s="287">
        <v>4229</v>
      </c>
      <c r="E31" s="278">
        <v>213</v>
      </c>
      <c r="F31" s="355">
        <v>0.54833200000000004</v>
      </c>
      <c r="G31" s="278">
        <v>4346</v>
      </c>
      <c r="H31" s="299">
        <v>1.4338999999999999E-2</v>
      </c>
      <c r="I31" s="278">
        <v>174</v>
      </c>
      <c r="J31" s="299">
        <v>0.45</v>
      </c>
      <c r="K31" s="278">
        <v>3569</v>
      </c>
      <c r="L31" s="299">
        <v>0.82118199999999997</v>
      </c>
      <c r="M31" s="290">
        <v>28</v>
      </c>
    </row>
    <row r="32" spans="2:13">
      <c r="B32" s="52"/>
      <c r="C32" s="154" t="s">
        <v>128</v>
      </c>
      <c r="D32" s="287">
        <v>2056</v>
      </c>
      <c r="E32" s="278">
        <v>267</v>
      </c>
      <c r="F32" s="355">
        <v>0.79425199999999996</v>
      </c>
      <c r="G32" s="278">
        <v>2268</v>
      </c>
      <c r="H32" s="299">
        <v>4.7055E-2</v>
      </c>
      <c r="I32" s="278">
        <v>145</v>
      </c>
      <c r="J32" s="299">
        <v>0.45</v>
      </c>
      <c r="K32" s="278">
        <v>2571</v>
      </c>
      <c r="L32" s="299">
        <v>1.13385</v>
      </c>
      <c r="M32" s="290">
        <v>48</v>
      </c>
    </row>
    <row r="33" spans="2:13">
      <c r="B33" s="52"/>
      <c r="C33" s="154" t="s">
        <v>129</v>
      </c>
      <c r="D33" s="287">
        <v>249</v>
      </c>
      <c r="E33" s="278">
        <v>86</v>
      </c>
      <c r="F33" s="355">
        <v>0.505162</v>
      </c>
      <c r="G33" s="278">
        <v>293</v>
      </c>
      <c r="H33" s="299">
        <v>0.20581099999999999</v>
      </c>
      <c r="I33" s="278">
        <v>26</v>
      </c>
      <c r="J33" s="299">
        <v>0.45</v>
      </c>
      <c r="K33" s="278">
        <v>510</v>
      </c>
      <c r="L33" s="299">
        <v>1.744434</v>
      </c>
      <c r="M33" s="290">
        <v>27</v>
      </c>
    </row>
    <row r="34" spans="2:13">
      <c r="B34" s="52"/>
      <c r="C34" s="154" t="s">
        <v>673</v>
      </c>
      <c r="D34" s="287">
        <v>15</v>
      </c>
      <c r="E34" s="278">
        <v>0</v>
      </c>
      <c r="F34" s="356">
        <v>0.75000299999999998</v>
      </c>
      <c r="G34" s="278">
        <v>16</v>
      </c>
      <c r="H34" s="299">
        <v>1</v>
      </c>
      <c r="I34" s="278">
        <v>6</v>
      </c>
      <c r="J34" s="299">
        <v>0.45</v>
      </c>
      <c r="K34" s="278">
        <v>0</v>
      </c>
      <c r="L34" s="299">
        <v>0</v>
      </c>
      <c r="M34" s="290">
        <v>7</v>
      </c>
    </row>
    <row r="35" spans="2:13">
      <c r="B35" s="53" t="s">
        <v>133</v>
      </c>
      <c r="C35" s="53" t="s">
        <v>130</v>
      </c>
      <c r="D35" s="279">
        <v>7864</v>
      </c>
      <c r="E35" s="243">
        <v>591</v>
      </c>
      <c r="F35" s="357">
        <v>0.66805899999999996</v>
      </c>
      <c r="G35" s="243">
        <v>8259</v>
      </c>
      <c r="H35" s="280">
        <v>3.0405000000000001E-2</v>
      </c>
      <c r="I35" s="295">
        <v>435</v>
      </c>
      <c r="J35" s="280">
        <v>0.45</v>
      </c>
      <c r="K35" s="295">
        <v>7370</v>
      </c>
      <c r="L35" s="283">
        <v>0.89239199999999996</v>
      </c>
      <c r="M35" s="296">
        <v>113</v>
      </c>
    </row>
    <row r="36" spans="2:13">
      <c r="B36" s="281" t="s">
        <v>134</v>
      </c>
      <c r="C36" s="302"/>
      <c r="D36" s="293"/>
      <c r="E36" s="293"/>
      <c r="F36" s="358"/>
      <c r="G36" s="293"/>
      <c r="H36" s="297"/>
      <c r="I36" s="300"/>
      <c r="J36" s="297"/>
      <c r="K36" s="300"/>
      <c r="L36" s="297"/>
      <c r="M36" s="301"/>
    </row>
    <row r="37" spans="2:13">
      <c r="B37" s="52"/>
      <c r="C37" s="154" t="s">
        <v>132</v>
      </c>
      <c r="D37" s="287">
        <v>394</v>
      </c>
      <c r="E37" s="278">
        <v>85</v>
      </c>
      <c r="F37" s="355">
        <v>0.98188399999999998</v>
      </c>
      <c r="G37" s="278">
        <v>477</v>
      </c>
      <c r="H37" s="299">
        <v>1.255E-3</v>
      </c>
      <c r="I37" s="278">
        <v>49</v>
      </c>
      <c r="J37" s="299">
        <v>0.38708999999999999</v>
      </c>
      <c r="K37" s="278">
        <v>143</v>
      </c>
      <c r="L37" s="299">
        <v>0.30013499999999999</v>
      </c>
      <c r="M37" s="290">
        <v>0</v>
      </c>
    </row>
    <row r="38" spans="2:13">
      <c r="B38" s="52"/>
      <c r="C38" s="154" t="s">
        <v>126</v>
      </c>
      <c r="D38" s="287">
        <v>473</v>
      </c>
      <c r="E38" s="278">
        <v>96</v>
      </c>
      <c r="F38" s="355">
        <v>0.52346999999999999</v>
      </c>
      <c r="G38" s="278">
        <v>523</v>
      </c>
      <c r="H38" s="299">
        <v>2.1640000000000001E-3</v>
      </c>
      <c r="I38" s="278">
        <v>56</v>
      </c>
      <c r="J38" s="299">
        <v>0.40745100000000001</v>
      </c>
      <c r="K38" s="278">
        <v>190</v>
      </c>
      <c r="L38" s="299">
        <v>0.36308600000000002</v>
      </c>
      <c r="M38" s="290">
        <v>0</v>
      </c>
    </row>
    <row r="39" spans="2:13">
      <c r="B39" s="52"/>
      <c r="C39" s="154" t="s">
        <v>551</v>
      </c>
      <c r="D39" s="287">
        <v>983</v>
      </c>
      <c r="E39" s="278">
        <v>15</v>
      </c>
      <c r="F39" s="355">
        <v>0.73830600000000002</v>
      </c>
      <c r="G39" s="278">
        <v>994</v>
      </c>
      <c r="H39" s="299">
        <v>3.741E-3</v>
      </c>
      <c r="I39" s="278">
        <v>141</v>
      </c>
      <c r="J39" s="299">
        <v>0.40987099999999999</v>
      </c>
      <c r="K39" s="278">
        <v>457</v>
      </c>
      <c r="L39" s="299">
        <v>0.460061</v>
      </c>
      <c r="M39" s="290">
        <v>2</v>
      </c>
    </row>
    <row r="40" spans="2:13">
      <c r="B40" s="52"/>
      <c r="C40" s="154" t="s">
        <v>552</v>
      </c>
      <c r="D40" s="287">
        <v>1443</v>
      </c>
      <c r="E40" s="278">
        <v>1190</v>
      </c>
      <c r="F40" s="355">
        <v>0.72147399999999995</v>
      </c>
      <c r="G40" s="278">
        <v>2302</v>
      </c>
      <c r="H40" s="299">
        <v>5.705E-3</v>
      </c>
      <c r="I40" s="278">
        <v>249</v>
      </c>
      <c r="J40" s="299">
        <v>0.40637099999999998</v>
      </c>
      <c r="K40" s="278">
        <v>1363</v>
      </c>
      <c r="L40" s="299">
        <v>0.59238000000000002</v>
      </c>
      <c r="M40" s="290">
        <v>5</v>
      </c>
    </row>
    <row r="41" spans="2:13">
      <c r="B41" s="52"/>
      <c r="C41" s="154" t="s">
        <v>127</v>
      </c>
      <c r="D41" s="287">
        <v>4488</v>
      </c>
      <c r="E41" s="278">
        <v>1138</v>
      </c>
      <c r="F41" s="355">
        <v>0.60338499999999995</v>
      </c>
      <c r="G41" s="278">
        <v>5175</v>
      </c>
      <c r="H41" s="299">
        <v>1.4555999999999999E-2</v>
      </c>
      <c r="I41" s="278">
        <v>558</v>
      </c>
      <c r="J41" s="299">
        <v>0.40685300000000002</v>
      </c>
      <c r="K41" s="278">
        <v>4084</v>
      </c>
      <c r="L41" s="299">
        <v>0.78917899999999996</v>
      </c>
      <c r="M41" s="290">
        <v>31</v>
      </c>
    </row>
    <row r="42" spans="2:13">
      <c r="B42" s="52"/>
      <c r="C42" s="154" t="s">
        <v>128</v>
      </c>
      <c r="D42" s="287">
        <v>2911</v>
      </c>
      <c r="E42" s="278">
        <v>681</v>
      </c>
      <c r="F42" s="355">
        <v>0.71316599999999997</v>
      </c>
      <c r="G42" s="278">
        <v>3396</v>
      </c>
      <c r="H42" s="299">
        <v>4.6075999999999999E-2</v>
      </c>
      <c r="I42" s="278">
        <v>544</v>
      </c>
      <c r="J42" s="299">
        <v>0.40120499999999998</v>
      </c>
      <c r="K42" s="278">
        <v>3497</v>
      </c>
      <c r="L42" s="299">
        <v>1.029595</v>
      </c>
      <c r="M42" s="290">
        <v>63</v>
      </c>
    </row>
    <row r="43" spans="2:13">
      <c r="B43" s="52"/>
      <c r="C43" s="154" t="s">
        <v>129</v>
      </c>
      <c r="D43" s="287">
        <v>577</v>
      </c>
      <c r="E43" s="278">
        <v>315</v>
      </c>
      <c r="F43" s="355">
        <v>0.87760899999999997</v>
      </c>
      <c r="G43" s="278">
        <v>853</v>
      </c>
      <c r="H43" s="299">
        <v>0.18725700000000001</v>
      </c>
      <c r="I43" s="278">
        <v>175</v>
      </c>
      <c r="J43" s="299">
        <v>0.40468500000000002</v>
      </c>
      <c r="K43" s="278">
        <v>1314</v>
      </c>
      <c r="L43" s="299">
        <v>1.5398240000000001</v>
      </c>
      <c r="M43" s="290">
        <v>65</v>
      </c>
    </row>
    <row r="44" spans="2:13">
      <c r="B44" s="52"/>
      <c r="C44" s="154" t="s">
        <v>673</v>
      </c>
      <c r="D44" s="287">
        <v>779</v>
      </c>
      <c r="E44" s="278">
        <v>140</v>
      </c>
      <c r="F44" s="355">
        <v>0.99062899999999998</v>
      </c>
      <c r="G44" s="278">
        <v>917</v>
      </c>
      <c r="H44" s="299">
        <v>1</v>
      </c>
      <c r="I44" s="278">
        <v>16</v>
      </c>
      <c r="J44" s="299">
        <v>0.424041</v>
      </c>
      <c r="K44" s="278">
        <v>0</v>
      </c>
      <c r="L44" s="299">
        <v>0</v>
      </c>
      <c r="M44" s="290">
        <v>389</v>
      </c>
    </row>
    <row r="45" spans="2:13">
      <c r="B45" s="53" t="s">
        <v>134</v>
      </c>
      <c r="C45" s="53" t="s">
        <v>130</v>
      </c>
      <c r="D45" s="279">
        <v>12047</v>
      </c>
      <c r="E45" s="243">
        <v>3659</v>
      </c>
      <c r="F45" s="359">
        <v>0.70780399999999999</v>
      </c>
      <c r="G45" s="243">
        <v>14637</v>
      </c>
      <c r="H45" s="283">
        <v>9.0662999999999994E-2</v>
      </c>
      <c r="I45" s="295">
        <v>1788</v>
      </c>
      <c r="J45" s="283">
        <v>0.40600000000000003</v>
      </c>
      <c r="K45" s="295">
        <v>11048</v>
      </c>
      <c r="L45" s="280">
        <v>0.75481399999999998</v>
      </c>
      <c r="M45" s="296">
        <v>555</v>
      </c>
    </row>
    <row r="46" spans="2:13">
      <c r="B46" s="54" t="s">
        <v>135</v>
      </c>
      <c r="C46" s="155"/>
      <c r="D46" s="244">
        <v>66649</v>
      </c>
      <c r="E46" s="244">
        <v>7766</v>
      </c>
      <c r="F46" s="360">
        <v>0.82817099999999999</v>
      </c>
      <c r="G46" s="244">
        <v>73081</v>
      </c>
      <c r="H46" s="286">
        <v>2.9777999999999999E-2</v>
      </c>
      <c r="I46" s="284">
        <v>40796</v>
      </c>
      <c r="J46" s="286">
        <v>0.27354600000000001</v>
      </c>
      <c r="K46" s="284">
        <v>28762</v>
      </c>
      <c r="L46" s="285">
        <v>0.39355699999999999</v>
      </c>
      <c r="M46" s="291">
        <v>807</v>
      </c>
    </row>
    <row r="49" spans="2:2">
      <c r="B49" s="267" t="s">
        <v>522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140625" defaultRowHeight="15"/>
  <cols>
    <col min="1" max="1" width="3" style="151" customWidth="1"/>
    <col min="2" max="2" width="35.85546875" style="151" bestFit="1" customWidth="1"/>
    <col min="3" max="3" width="23.42578125" style="151" bestFit="1" customWidth="1"/>
    <col min="4" max="4" width="25.28515625" style="151" bestFit="1" customWidth="1"/>
    <col min="5" max="16384" width="9.140625" style="151"/>
  </cols>
  <sheetData>
    <row r="1" spans="1:4" ht="6" customHeight="1"/>
    <row r="2" spans="1:4">
      <c r="A2" s="434" t="s">
        <v>28</v>
      </c>
      <c r="B2" s="434"/>
      <c r="C2" s="434"/>
      <c r="D2" s="434"/>
    </row>
    <row r="4" spans="1:4">
      <c r="B4" s="48" t="s">
        <v>152</v>
      </c>
    </row>
    <row r="5" spans="1:4">
      <c r="C5" s="156" t="s">
        <v>153</v>
      </c>
      <c r="D5" s="156" t="s">
        <v>154</v>
      </c>
    </row>
    <row r="6" spans="1:4">
      <c r="B6" s="156" t="s">
        <v>125</v>
      </c>
      <c r="C6" s="113">
        <v>9932</v>
      </c>
      <c r="D6" s="113">
        <v>9932</v>
      </c>
    </row>
    <row r="7" spans="1:4">
      <c r="B7" s="156" t="s">
        <v>553</v>
      </c>
      <c r="C7" s="113">
        <v>411</v>
      </c>
      <c r="D7" s="113">
        <v>411</v>
      </c>
    </row>
    <row r="8" spans="1:4">
      <c r="B8" s="156" t="s">
        <v>554</v>
      </c>
      <c r="C8" s="113">
        <v>11048</v>
      </c>
      <c r="D8" s="113">
        <v>11048</v>
      </c>
    </row>
    <row r="9" spans="1:4">
      <c r="B9" s="156" t="s">
        <v>133</v>
      </c>
      <c r="C9" s="113">
        <v>7370</v>
      </c>
      <c r="D9" s="113">
        <v>7370</v>
      </c>
    </row>
    <row r="10" spans="1:4">
      <c r="B10" s="57" t="s">
        <v>564</v>
      </c>
      <c r="C10" s="114">
        <v>28762</v>
      </c>
      <c r="D10" s="114">
        <v>28762</v>
      </c>
    </row>
    <row r="13" spans="1:4">
      <c r="B13" s="267" t="s">
        <v>522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140625" defaultRowHeight="15"/>
  <cols>
    <col min="1" max="1" width="3" style="151" customWidth="1"/>
    <col min="2" max="2" width="45.7109375" style="151" customWidth="1"/>
    <col min="3" max="3" width="23" style="151" bestFit="1" customWidth="1"/>
    <col min="4" max="16384" width="9.140625" style="151"/>
  </cols>
  <sheetData>
    <row r="1" spans="1:4" ht="6" customHeight="1"/>
    <row r="2" spans="1:4">
      <c r="A2" s="434" t="s">
        <v>28</v>
      </c>
      <c r="B2" s="434"/>
      <c r="C2" s="434"/>
      <c r="D2" s="434"/>
    </row>
    <row r="4" spans="1:4">
      <c r="B4" s="471" t="s">
        <v>156</v>
      </c>
      <c r="C4" s="471"/>
    </row>
    <row r="5" spans="1:4">
      <c r="B5" s="58"/>
      <c r="C5" s="59" t="s">
        <v>8</v>
      </c>
    </row>
    <row r="6" spans="1:4">
      <c r="B6" s="57" t="s">
        <v>619</v>
      </c>
      <c r="C6" s="242">
        <v>28160</v>
      </c>
    </row>
    <row r="7" spans="1:4">
      <c r="B7" s="154" t="s">
        <v>157</v>
      </c>
      <c r="C7" s="303">
        <v>3599</v>
      </c>
      <c r="D7" s="361"/>
    </row>
    <row r="8" spans="1:4">
      <c r="B8" s="154" t="s">
        <v>158</v>
      </c>
      <c r="C8" s="304">
        <v>-2310</v>
      </c>
      <c r="D8" s="361"/>
    </row>
    <row r="9" spans="1:4">
      <c r="B9" s="154" t="s">
        <v>159</v>
      </c>
      <c r="C9" s="225">
        <v>0</v>
      </c>
      <c r="D9" s="361"/>
    </row>
    <row r="10" spans="1:4">
      <c r="B10" s="154" t="s">
        <v>160</v>
      </c>
      <c r="C10" s="225">
        <v>-687</v>
      </c>
      <c r="D10" s="361"/>
    </row>
    <row r="11" spans="1:4">
      <c r="B11" s="154" t="s">
        <v>161</v>
      </c>
      <c r="C11" s="225">
        <v>0</v>
      </c>
      <c r="D11" s="361"/>
    </row>
    <row r="12" spans="1:4">
      <c r="B12" s="154" t="s">
        <v>162</v>
      </c>
      <c r="C12" s="225">
        <v>0</v>
      </c>
      <c r="D12" s="361"/>
    </row>
    <row r="13" spans="1:4">
      <c r="B13" s="57" t="s">
        <v>622</v>
      </c>
      <c r="C13" s="224">
        <v>28762</v>
      </c>
      <c r="D13" s="361"/>
    </row>
    <row r="16" spans="1:4">
      <c r="B16" s="267" t="s">
        <v>522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140625" defaultRowHeight="15"/>
  <cols>
    <col min="1" max="1" width="3" style="151" customWidth="1"/>
    <col min="2" max="2" width="35.85546875" style="151" bestFit="1" customWidth="1"/>
    <col min="3" max="3" width="12" style="151" bestFit="1" customWidth="1"/>
    <col min="4" max="4" width="10.5703125" style="151" customWidth="1"/>
    <col min="5" max="5" width="11.140625" style="151" bestFit="1" customWidth="1"/>
    <col min="6" max="6" width="10.140625" style="151" bestFit="1" customWidth="1"/>
    <col min="7" max="7" width="12.42578125" style="151" customWidth="1"/>
    <col min="8" max="8" width="15.85546875" style="151" customWidth="1"/>
    <col min="9" max="16384" width="9.140625" style="151"/>
  </cols>
  <sheetData>
    <row r="1" spans="1:8" ht="6" customHeight="1"/>
    <row r="2" spans="1:8">
      <c r="A2" s="434" t="s">
        <v>28</v>
      </c>
      <c r="B2" s="434"/>
      <c r="C2" s="434"/>
      <c r="D2" s="434"/>
    </row>
    <row r="5" spans="1:8">
      <c r="B5" s="48" t="s">
        <v>164</v>
      </c>
    </row>
    <row r="6" spans="1:8">
      <c r="B6" s="152"/>
      <c r="C6" s="153"/>
      <c r="D6" s="153"/>
      <c r="E6" s="472" t="s">
        <v>121</v>
      </c>
      <c r="F6" s="472"/>
      <c r="G6" s="473" t="s">
        <v>165</v>
      </c>
      <c r="H6" s="473" t="s">
        <v>166</v>
      </c>
    </row>
    <row r="7" spans="1:8">
      <c r="B7" s="60" t="s">
        <v>114</v>
      </c>
      <c r="C7" s="54" t="s">
        <v>120</v>
      </c>
      <c r="D7" s="54" t="s">
        <v>167</v>
      </c>
      <c r="E7" s="61">
        <v>43830</v>
      </c>
      <c r="F7" s="61">
        <v>44196</v>
      </c>
      <c r="G7" s="474"/>
      <c r="H7" s="474"/>
    </row>
    <row r="8" spans="1:8">
      <c r="B8" s="153" t="s">
        <v>125</v>
      </c>
      <c r="C8" s="62">
        <v>9.798603519778926E-3</v>
      </c>
      <c r="D8" s="62">
        <v>8.4599245533608248E-3</v>
      </c>
      <c r="E8" s="153">
        <v>24250</v>
      </c>
      <c r="F8" s="153">
        <v>24380</v>
      </c>
      <c r="G8" s="153">
        <v>41</v>
      </c>
      <c r="H8" s="62">
        <v>1.6907216494845361E-3</v>
      </c>
    </row>
    <row r="9" spans="1:8">
      <c r="B9" s="154" t="s">
        <v>553</v>
      </c>
      <c r="C9" s="63">
        <v>1.8248892835260214E-2</v>
      </c>
      <c r="D9" s="63">
        <v>1.9994014547938491E-2</v>
      </c>
      <c r="E9" s="154">
        <v>16323</v>
      </c>
      <c r="F9" s="154">
        <v>14052</v>
      </c>
      <c r="G9" s="154">
        <v>64</v>
      </c>
      <c r="H9" s="63">
        <v>3.9208478833547755E-3</v>
      </c>
    </row>
    <row r="10" spans="1:8">
      <c r="B10" s="154" t="s">
        <v>134</v>
      </c>
      <c r="C10" s="63">
        <v>2.9333833982231834E-2</v>
      </c>
      <c r="D10" s="63">
        <v>4.0324202148558759E-2</v>
      </c>
      <c r="E10" s="154">
        <v>1804</v>
      </c>
      <c r="F10" s="154">
        <v>1772</v>
      </c>
      <c r="G10" s="154">
        <v>20</v>
      </c>
      <c r="H10" s="63">
        <v>1.1086474501108648E-2</v>
      </c>
    </row>
    <row r="11" spans="1:8">
      <c r="B11" s="155" t="s">
        <v>133</v>
      </c>
      <c r="C11" s="64">
        <v>2.7186477007162417E-2</v>
      </c>
      <c r="D11" s="64">
        <v>3.4035373811764705E-2</v>
      </c>
      <c r="E11" s="155">
        <v>425</v>
      </c>
      <c r="F11" s="155">
        <v>429</v>
      </c>
      <c r="G11" s="155">
        <v>4</v>
      </c>
      <c r="H11" s="64">
        <v>9.4117647058823521E-3</v>
      </c>
    </row>
    <row r="14" spans="1:8">
      <c r="B14" s="267" t="s">
        <v>522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63.85546875" style="149" bestFit="1" customWidth="1"/>
    <col min="3" max="3" width="11.140625" style="112" customWidth="1"/>
    <col min="4" max="16384" width="11.42578125" style="112"/>
  </cols>
  <sheetData>
    <row r="1" spans="1:6" ht="6" customHeight="1"/>
    <row r="2" spans="1:6">
      <c r="A2" s="434" t="s">
        <v>28</v>
      </c>
      <c r="B2" s="434"/>
      <c r="C2" s="434"/>
      <c r="D2" s="434"/>
    </row>
    <row r="4" spans="1:6">
      <c r="B4" s="180"/>
    </row>
    <row r="5" spans="1:6">
      <c r="B5" s="338" t="s">
        <v>529</v>
      </c>
      <c r="C5" s="339"/>
      <c r="D5" s="339"/>
      <c r="E5" s="339"/>
      <c r="F5" s="339"/>
    </row>
    <row r="6" spans="1:6">
      <c r="B6" s="338"/>
      <c r="C6" s="339"/>
      <c r="D6" s="339"/>
      <c r="E6" s="339"/>
      <c r="F6" s="339"/>
    </row>
    <row r="7" spans="1:6">
      <c r="B7" s="55" t="s">
        <v>644</v>
      </c>
      <c r="C7" s="336" t="s">
        <v>530</v>
      </c>
      <c r="D7" s="336" t="s">
        <v>531</v>
      </c>
      <c r="E7" s="336" t="s">
        <v>532</v>
      </c>
      <c r="F7" s="336" t="s">
        <v>351</v>
      </c>
    </row>
    <row r="8" spans="1:6">
      <c r="B8" s="341" t="s">
        <v>683</v>
      </c>
      <c r="C8" s="425">
        <v>36</v>
      </c>
      <c r="D8" s="425">
        <v>99</v>
      </c>
      <c r="E8" s="425">
        <v>240</v>
      </c>
      <c r="F8" s="425">
        <f>SUM(C8:E8)</f>
        <v>375</v>
      </c>
    </row>
    <row r="9" spans="1:6">
      <c r="B9" s="341" t="s">
        <v>533</v>
      </c>
      <c r="C9" s="425">
        <v>13</v>
      </c>
      <c r="D9" s="425">
        <v>20</v>
      </c>
      <c r="E9" s="425">
        <v>1</v>
      </c>
      <c r="F9" s="337">
        <f>SUM(C9:E9)</f>
        <v>34</v>
      </c>
    </row>
    <row r="10" spans="1:6">
      <c r="B10" s="341" t="s">
        <v>565</v>
      </c>
      <c r="C10" s="425">
        <v>-12</v>
      </c>
      <c r="D10" s="425">
        <v>-17</v>
      </c>
      <c r="E10" s="425">
        <v>-6</v>
      </c>
      <c r="F10" s="337">
        <f t="shared" ref="F10:F15" si="0">SUM(C10:E10)</f>
        <v>-35</v>
      </c>
    </row>
    <row r="11" spans="1:6">
      <c r="B11" s="341" t="s">
        <v>535</v>
      </c>
      <c r="C11" s="425">
        <v>-3</v>
      </c>
      <c r="D11" s="425">
        <v>-22</v>
      </c>
      <c r="E11" s="425">
        <v>-2</v>
      </c>
      <c r="F11" s="337">
        <f t="shared" si="0"/>
        <v>-27</v>
      </c>
    </row>
    <row r="12" spans="1:6">
      <c r="B12" s="341" t="s">
        <v>536</v>
      </c>
      <c r="C12" s="425">
        <v>3</v>
      </c>
      <c r="D12" s="425">
        <v>-22</v>
      </c>
      <c r="E12" s="425">
        <v>0</v>
      </c>
      <c r="F12" s="337">
        <f t="shared" si="0"/>
        <v>-19</v>
      </c>
    </row>
    <row r="13" spans="1:6">
      <c r="B13" s="341" t="s">
        <v>537</v>
      </c>
      <c r="C13" s="425">
        <v>-4</v>
      </c>
      <c r="D13" s="425">
        <v>27</v>
      </c>
      <c r="E13" s="425">
        <v>-1</v>
      </c>
      <c r="F13" s="337">
        <f t="shared" si="0"/>
        <v>22</v>
      </c>
    </row>
    <row r="14" spans="1:6">
      <c r="B14" s="341" t="s">
        <v>538</v>
      </c>
      <c r="C14" s="425">
        <v>0</v>
      </c>
      <c r="D14" s="425">
        <v>-1</v>
      </c>
      <c r="E14" s="425">
        <v>5</v>
      </c>
      <c r="F14" s="337">
        <f t="shared" si="0"/>
        <v>4</v>
      </c>
    </row>
    <row r="15" spans="1:6">
      <c r="B15" s="341" t="s">
        <v>684</v>
      </c>
      <c r="C15" s="426">
        <v>0</v>
      </c>
      <c r="D15" s="426">
        <v>0</v>
      </c>
      <c r="E15" s="425">
        <v>-28</v>
      </c>
      <c r="F15" s="337">
        <f t="shared" si="0"/>
        <v>-28</v>
      </c>
    </row>
    <row r="16" spans="1:6">
      <c r="B16" s="342" t="s">
        <v>685</v>
      </c>
      <c r="C16" s="427">
        <f>SUM(C8:C15)</f>
        <v>33</v>
      </c>
      <c r="D16" s="427">
        <f>SUM(D8:D15)</f>
        <v>84</v>
      </c>
      <c r="E16" s="427">
        <f>SUM(E8:E15)</f>
        <v>209</v>
      </c>
      <c r="F16" s="427">
        <f>SUM(F8:F15)</f>
        <v>326</v>
      </c>
    </row>
    <row r="17" spans="2:6">
      <c r="B17" s="341" t="s">
        <v>686</v>
      </c>
      <c r="C17" s="425">
        <v>6</v>
      </c>
      <c r="D17" s="425">
        <v>34</v>
      </c>
      <c r="E17" s="425">
        <v>20</v>
      </c>
      <c r="F17" s="425">
        <f>SUM(C17:E17)</f>
        <v>60</v>
      </c>
    </row>
    <row r="18" spans="2:6">
      <c r="B18" s="341" t="s">
        <v>687</v>
      </c>
      <c r="C18" s="425">
        <v>27</v>
      </c>
      <c r="D18" s="425">
        <v>43</v>
      </c>
      <c r="E18" s="425">
        <v>146</v>
      </c>
      <c r="F18" s="425">
        <f>SUM(C18:E18)</f>
        <v>216</v>
      </c>
    </row>
    <row r="19" spans="2:6">
      <c r="B19" s="314" t="s">
        <v>688</v>
      </c>
      <c r="C19" s="428">
        <v>0</v>
      </c>
      <c r="D19" s="428">
        <v>7</v>
      </c>
      <c r="E19" s="428">
        <v>43</v>
      </c>
      <c r="F19" s="428">
        <f>SUM(C19:E19)</f>
        <v>50</v>
      </c>
    </row>
    <row r="21" spans="2:6">
      <c r="B21" s="266" t="s">
        <v>522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1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9.85546875" style="112" customWidth="1"/>
    <col min="3" max="3" width="13" style="112" customWidth="1"/>
    <col min="4" max="4" width="14.7109375" style="112" customWidth="1"/>
    <col min="5" max="5" width="12.7109375" style="112" customWidth="1"/>
    <col min="6" max="16384" width="11.42578125" style="112"/>
  </cols>
  <sheetData>
    <row r="1" spans="1:9" ht="6" customHeight="1"/>
    <row r="2" spans="1:9">
      <c r="A2" s="434" t="s">
        <v>28</v>
      </c>
      <c r="B2" s="434"/>
      <c r="C2" s="434"/>
      <c r="D2" s="434"/>
    </row>
    <row r="4" spans="1:9">
      <c r="A4" s="150"/>
      <c r="B4" s="475"/>
      <c r="C4" s="475"/>
      <c r="D4" s="475"/>
      <c r="E4" s="150"/>
      <c r="F4" s="150"/>
    </row>
    <row r="5" spans="1:9" ht="23.25" customHeight="1">
      <c r="A5" s="150"/>
      <c r="B5" s="348" t="s">
        <v>540</v>
      </c>
      <c r="C5" s="341"/>
      <c r="D5" s="341"/>
      <c r="E5" s="341"/>
      <c r="F5" s="341"/>
    </row>
    <row r="6" spans="1:9" ht="26.25" customHeight="1">
      <c r="A6" s="150"/>
      <c r="B6" s="341"/>
      <c r="C6" s="341"/>
      <c r="D6" s="341"/>
      <c r="E6" s="341"/>
      <c r="F6" s="341"/>
    </row>
    <row r="7" spans="1:9">
      <c r="B7" s="400" t="s">
        <v>644</v>
      </c>
      <c r="C7" s="476" t="s">
        <v>530</v>
      </c>
      <c r="D7" s="477"/>
      <c r="E7" s="478" t="s">
        <v>531</v>
      </c>
      <c r="F7" s="477"/>
      <c r="G7" s="478" t="s">
        <v>532</v>
      </c>
      <c r="H7" s="477"/>
      <c r="I7" s="401"/>
    </row>
    <row r="8" spans="1:9">
      <c r="B8" s="379"/>
      <c r="C8" s="402" t="s">
        <v>655</v>
      </c>
      <c r="D8" s="403" t="s">
        <v>314</v>
      </c>
      <c r="E8" s="404" t="s">
        <v>655</v>
      </c>
      <c r="F8" s="405" t="s">
        <v>314</v>
      </c>
      <c r="G8" s="406" t="s">
        <v>655</v>
      </c>
      <c r="H8" s="405" t="s">
        <v>314</v>
      </c>
      <c r="I8" s="406" t="s">
        <v>351</v>
      </c>
    </row>
    <row r="9" spans="1:9">
      <c r="B9" s="342" t="s">
        <v>656</v>
      </c>
      <c r="C9" s="344">
        <v>40384</v>
      </c>
      <c r="D9" s="407">
        <v>18868</v>
      </c>
      <c r="E9" s="408">
        <v>1380</v>
      </c>
      <c r="F9" s="407">
        <v>2284</v>
      </c>
      <c r="G9" s="344">
        <v>98</v>
      </c>
      <c r="H9" s="407">
        <v>878</v>
      </c>
      <c r="I9" s="344">
        <f t="shared" ref="I9:I10" si="0">SUM(C9:H9)</f>
        <v>63892</v>
      </c>
    </row>
    <row r="10" spans="1:9">
      <c r="B10" s="341" t="s">
        <v>533</v>
      </c>
      <c r="C10" s="409">
        <f>12507-2106</f>
        <v>10401</v>
      </c>
      <c r="D10" s="410">
        <v>4596</v>
      </c>
      <c r="E10" s="411">
        <v>189</v>
      </c>
      <c r="F10" s="412">
        <f>824-67</f>
        <v>757</v>
      </c>
      <c r="G10" s="413">
        <v>0</v>
      </c>
      <c r="H10" s="412">
        <v>10</v>
      </c>
      <c r="I10" s="345">
        <f t="shared" si="0"/>
        <v>15953</v>
      </c>
    </row>
    <row r="11" spans="1:9">
      <c r="B11" s="341" t="s">
        <v>534</v>
      </c>
      <c r="C11" s="414">
        <v>-9062</v>
      </c>
      <c r="D11" s="412">
        <v>-3182</v>
      </c>
      <c r="E11" s="411">
        <v>-299</v>
      </c>
      <c r="F11" s="412">
        <v>-648</v>
      </c>
      <c r="G11" s="343">
        <v>-27</v>
      </c>
      <c r="H11" s="412">
        <v>-5</v>
      </c>
      <c r="I11" s="345">
        <f>SUM(C11:H11)</f>
        <v>-13223</v>
      </c>
    </row>
    <row r="12" spans="1:9">
      <c r="B12" s="341" t="s">
        <v>536</v>
      </c>
      <c r="C12" s="414">
        <v>525</v>
      </c>
      <c r="D12" s="412">
        <v>914</v>
      </c>
      <c r="E12" s="411">
        <v>-524</v>
      </c>
      <c r="F12" s="414">
        <v>-914</v>
      </c>
      <c r="G12" s="415">
        <v>-1</v>
      </c>
      <c r="H12" s="416">
        <v>0</v>
      </c>
      <c r="I12" s="413">
        <f>SUM(C12:H12)</f>
        <v>0</v>
      </c>
    </row>
    <row r="13" spans="1:9">
      <c r="B13" s="341" t="s">
        <v>537</v>
      </c>
      <c r="C13" s="414">
        <v>-969</v>
      </c>
      <c r="D13" s="412">
        <v>-1239</v>
      </c>
      <c r="E13" s="411">
        <v>987</v>
      </c>
      <c r="F13" s="412">
        <v>1239</v>
      </c>
      <c r="G13" s="343">
        <v>-18</v>
      </c>
      <c r="H13" s="416">
        <v>0</v>
      </c>
      <c r="I13" s="413">
        <f t="shared" ref="I13:I15" si="1">SUM(C13:H13)</f>
        <v>0</v>
      </c>
    </row>
    <row r="14" spans="1:9">
      <c r="B14" s="341" t="s">
        <v>538</v>
      </c>
      <c r="C14" s="414">
        <v>-13</v>
      </c>
      <c r="D14" s="416">
        <v>0</v>
      </c>
      <c r="E14" s="411">
        <v>-28</v>
      </c>
      <c r="F14" s="412">
        <v>0</v>
      </c>
      <c r="G14" s="343">
        <v>41</v>
      </c>
      <c r="H14" s="416">
        <v>0</v>
      </c>
      <c r="I14" s="417">
        <f t="shared" si="1"/>
        <v>0</v>
      </c>
    </row>
    <row r="15" spans="1:9">
      <c r="B15" s="341" t="s">
        <v>111</v>
      </c>
      <c r="C15" s="414">
        <f>-16-1+760</f>
        <v>743</v>
      </c>
      <c r="D15" s="412">
        <f>-4-1406</f>
        <v>-1410</v>
      </c>
      <c r="E15" s="411">
        <f>-13-37</f>
        <v>-50</v>
      </c>
      <c r="F15" s="412">
        <f>-16-140-297</f>
        <v>-453</v>
      </c>
      <c r="G15" s="343">
        <f>32-14</f>
        <v>18</v>
      </c>
      <c r="H15" s="412">
        <f>926-870</f>
        <v>56</v>
      </c>
      <c r="I15" s="346">
        <f t="shared" si="1"/>
        <v>-1096</v>
      </c>
    </row>
    <row r="16" spans="1:9">
      <c r="B16" s="342" t="s">
        <v>657</v>
      </c>
      <c r="C16" s="347">
        <f t="shared" ref="C16:I16" si="2">SUM(C9:C15)</f>
        <v>42009</v>
      </c>
      <c r="D16" s="418">
        <f t="shared" si="2"/>
        <v>18547</v>
      </c>
      <c r="E16" s="347">
        <f t="shared" si="2"/>
        <v>1655</v>
      </c>
      <c r="F16" s="418">
        <f t="shared" si="2"/>
        <v>2265</v>
      </c>
      <c r="G16" s="347">
        <f t="shared" si="2"/>
        <v>111</v>
      </c>
      <c r="H16" s="418">
        <f t="shared" si="2"/>
        <v>939</v>
      </c>
      <c r="I16" s="347">
        <f t="shared" si="2"/>
        <v>65526</v>
      </c>
    </row>
    <row r="18" spans="2:2">
      <c r="B18" s="265" t="s">
        <v>522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72.7109375" style="112" bestFit="1" customWidth="1"/>
    <col min="3" max="3" width="9.5703125" style="112" bestFit="1" customWidth="1"/>
    <col min="4" max="16384" width="11.42578125" style="112"/>
  </cols>
  <sheetData>
    <row r="1" spans="1:4" ht="6" customHeight="1"/>
    <row r="2" spans="1:4">
      <c r="A2" s="434" t="s">
        <v>28</v>
      </c>
      <c r="B2" s="434"/>
      <c r="C2" s="434"/>
      <c r="D2" s="434"/>
    </row>
    <row r="5" spans="1:4">
      <c r="B5" s="116" t="s">
        <v>354</v>
      </c>
    </row>
    <row r="6" spans="1:4" ht="26.25" customHeight="1">
      <c r="B6" s="137"/>
      <c r="C6" s="115" t="s">
        <v>233</v>
      </c>
    </row>
    <row r="7" spans="1:4">
      <c r="B7" s="329" t="s">
        <v>355</v>
      </c>
      <c r="C7" s="330"/>
    </row>
    <row r="8" spans="1:4">
      <c r="B8" s="341" t="s">
        <v>526</v>
      </c>
      <c r="C8" s="331">
        <v>-3</v>
      </c>
    </row>
    <row r="9" spans="1:4">
      <c r="B9" s="341" t="s">
        <v>527</v>
      </c>
      <c r="C9" s="331">
        <v>-15</v>
      </c>
    </row>
    <row r="10" spans="1:4">
      <c r="B10" s="341" t="s">
        <v>528</v>
      </c>
      <c r="C10" s="331">
        <v>-3</v>
      </c>
    </row>
    <row r="11" spans="1:4">
      <c r="B11" s="341" t="s">
        <v>658</v>
      </c>
      <c r="C11" s="334">
        <v>25</v>
      </c>
    </row>
    <row r="12" spans="1:4" s="139" customFormat="1">
      <c r="B12" s="341" t="s">
        <v>659</v>
      </c>
      <c r="C12" s="332">
        <v>113</v>
      </c>
    </row>
    <row r="13" spans="1:4">
      <c r="B13" s="341" t="s">
        <v>566</v>
      </c>
      <c r="C13" s="333">
        <v>161</v>
      </c>
    </row>
    <row r="14" spans="1:4">
      <c r="B14" s="341" t="s">
        <v>567</v>
      </c>
      <c r="C14" s="333">
        <v>-165</v>
      </c>
    </row>
    <row r="15" spans="1:4">
      <c r="B15" s="341" t="s">
        <v>568</v>
      </c>
      <c r="C15" s="333">
        <v>44</v>
      </c>
    </row>
    <row r="16" spans="1:4">
      <c r="B16" s="341" t="s">
        <v>356</v>
      </c>
      <c r="C16" s="333">
        <v>-8</v>
      </c>
    </row>
    <row r="17" spans="2:3">
      <c r="B17" s="328" t="s">
        <v>354</v>
      </c>
      <c r="C17" s="335">
        <v>149</v>
      </c>
    </row>
    <row r="19" spans="2:3">
      <c r="B19" s="265" t="s">
        <v>522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29.85546875" style="112" customWidth="1"/>
    <col min="3" max="3" width="21.5703125" style="112" customWidth="1"/>
    <col min="4" max="4" width="30.28515625" style="112" customWidth="1"/>
    <col min="5" max="5" width="9.42578125" style="176" bestFit="1" customWidth="1"/>
    <col min="6" max="6" width="13.42578125" style="176" bestFit="1" customWidth="1"/>
    <col min="7" max="16384" width="11.42578125" style="112"/>
  </cols>
  <sheetData>
    <row r="1" spans="1:6" ht="6" customHeight="1"/>
    <row r="2" spans="1:6">
      <c r="A2" s="434" t="s">
        <v>28</v>
      </c>
      <c r="B2" s="434"/>
      <c r="C2" s="434"/>
      <c r="D2" s="434"/>
    </row>
    <row r="4" spans="1:6">
      <c r="B4" s="12" t="s">
        <v>137</v>
      </c>
    </row>
    <row r="6" spans="1:6">
      <c r="B6" s="55" t="s">
        <v>138</v>
      </c>
      <c r="C6" s="55" t="s">
        <v>139</v>
      </c>
      <c r="D6" s="55" t="s">
        <v>140</v>
      </c>
      <c r="E6" s="56" t="s">
        <v>141</v>
      </c>
      <c r="F6" s="56" t="s">
        <v>142</v>
      </c>
    </row>
    <row r="7" spans="1:6">
      <c r="B7" s="148" t="s">
        <v>143</v>
      </c>
      <c r="C7" s="148" t="s">
        <v>144</v>
      </c>
      <c r="D7" s="148" t="s">
        <v>145</v>
      </c>
      <c r="E7" s="177">
        <v>1</v>
      </c>
      <c r="F7" s="177">
        <v>1</v>
      </c>
    </row>
    <row r="8" spans="1:6">
      <c r="B8" s="139" t="s">
        <v>146</v>
      </c>
      <c r="C8" s="139" t="s">
        <v>144</v>
      </c>
      <c r="D8" s="139" t="s">
        <v>147</v>
      </c>
      <c r="E8" s="178">
        <v>1</v>
      </c>
      <c r="F8" s="178">
        <v>1</v>
      </c>
    </row>
    <row r="9" spans="1:6">
      <c r="B9" s="139" t="s">
        <v>148</v>
      </c>
      <c r="C9" s="139" t="s">
        <v>144</v>
      </c>
      <c r="D9" s="139" t="s">
        <v>149</v>
      </c>
      <c r="E9" s="178">
        <v>1</v>
      </c>
      <c r="F9" s="178">
        <v>1</v>
      </c>
    </row>
    <row r="10" spans="1:6">
      <c r="B10" s="138" t="s">
        <v>150</v>
      </c>
      <c r="C10" s="138" t="s">
        <v>144</v>
      </c>
      <c r="D10" s="138" t="s">
        <v>151</v>
      </c>
      <c r="E10" s="179"/>
      <c r="F10" s="179"/>
    </row>
    <row r="14" spans="1:6">
      <c r="B14" s="265" t="s">
        <v>522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6.140625" style="112" bestFit="1" customWidth="1"/>
    <col min="3" max="3" width="21.42578125" style="112" bestFit="1" customWidth="1"/>
    <col min="4" max="4" width="30.5703125" style="112" bestFit="1" customWidth="1"/>
    <col min="5" max="5" width="5.140625" style="112" bestFit="1" customWidth="1"/>
    <col min="6" max="6" width="6.140625" style="112" bestFit="1" customWidth="1"/>
    <col min="7" max="7" width="13.85546875" style="112" bestFit="1" customWidth="1"/>
    <col min="8" max="16384" width="11.42578125" style="112"/>
  </cols>
  <sheetData>
    <row r="1" spans="1:8" ht="6" customHeight="1"/>
    <row r="2" spans="1:8">
      <c r="A2" s="434" t="s">
        <v>28</v>
      </c>
      <c r="B2" s="434"/>
      <c r="C2" s="434"/>
      <c r="D2" s="434"/>
    </row>
    <row r="4" spans="1:8">
      <c r="B4" s="12" t="s">
        <v>169</v>
      </c>
    </row>
    <row r="5" spans="1:8">
      <c r="C5" s="45" t="s">
        <v>170</v>
      </c>
      <c r="D5" s="45" t="s">
        <v>45</v>
      </c>
      <c r="E5" s="45" t="s">
        <v>171</v>
      </c>
      <c r="F5" s="45" t="s">
        <v>172</v>
      </c>
      <c r="G5" s="45" t="s">
        <v>173</v>
      </c>
      <c r="H5" s="45" t="s">
        <v>174</v>
      </c>
    </row>
    <row r="6" spans="1:8">
      <c r="B6" s="16" t="s">
        <v>175</v>
      </c>
      <c r="C6" s="144">
        <v>1474</v>
      </c>
      <c r="D6" s="144">
        <v>718</v>
      </c>
      <c r="E6" s="145"/>
      <c r="F6" s="132"/>
      <c r="G6" s="144">
        <f>D6+C6</f>
        <v>2192</v>
      </c>
      <c r="H6" s="130">
        <v>903</v>
      </c>
    </row>
    <row r="7" spans="1:8">
      <c r="B7" s="16" t="s">
        <v>176</v>
      </c>
      <c r="C7" s="146"/>
      <c r="D7" s="146"/>
      <c r="E7" s="16"/>
      <c r="F7" s="16"/>
      <c r="G7" s="16">
        <v>0</v>
      </c>
      <c r="H7" s="130">
        <v>0</v>
      </c>
    </row>
    <row r="8" spans="1:8">
      <c r="B8" s="16" t="s">
        <v>177</v>
      </c>
      <c r="C8" s="146"/>
      <c r="D8" s="146"/>
      <c r="E8" s="146"/>
      <c r="F8" s="146"/>
      <c r="G8" s="147">
        <v>0</v>
      </c>
      <c r="H8" s="130">
        <v>0</v>
      </c>
    </row>
    <row r="9" spans="1:8">
      <c r="B9" s="13" t="s">
        <v>135</v>
      </c>
      <c r="C9" s="146"/>
      <c r="D9" s="146"/>
      <c r="E9" s="146"/>
      <c r="F9" s="146"/>
      <c r="G9" s="146"/>
      <c r="H9" s="133">
        <v>903</v>
      </c>
    </row>
    <row r="12" spans="1:8">
      <c r="B12" s="265" t="s">
        <v>522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2.140625" style="112" bestFit="1" customWidth="1"/>
    <col min="3" max="3" width="13.85546875" style="112" bestFit="1" customWidth="1"/>
    <col min="4" max="4" width="14.7109375" style="112" customWidth="1"/>
    <col min="5" max="16384" width="11.42578125" style="112"/>
  </cols>
  <sheetData>
    <row r="1" spans="1:4" ht="6" customHeight="1"/>
    <row r="2" spans="1:4">
      <c r="A2" s="434" t="s">
        <v>28</v>
      </c>
      <c r="B2" s="434"/>
      <c r="C2" s="434"/>
      <c r="D2" s="434"/>
    </row>
    <row r="4" spans="1:4">
      <c r="B4" s="12" t="s">
        <v>179</v>
      </c>
    </row>
    <row r="5" spans="1:4">
      <c r="C5" s="141" t="s">
        <v>173</v>
      </c>
      <c r="D5" s="141" t="s">
        <v>174</v>
      </c>
    </row>
    <row r="6" spans="1:4">
      <c r="B6" s="16" t="s">
        <v>180</v>
      </c>
      <c r="C6" s="16">
        <v>0</v>
      </c>
      <c r="D6" s="16">
        <v>0</v>
      </c>
    </row>
    <row r="7" spans="1:4">
      <c r="B7" s="16" t="s">
        <v>181</v>
      </c>
      <c r="C7" s="142"/>
      <c r="D7" s="16">
        <v>0</v>
      </c>
    </row>
    <row r="8" spans="1:4">
      <c r="B8" s="16" t="s">
        <v>182</v>
      </c>
      <c r="C8" s="143"/>
      <c r="D8" s="16">
        <v>0</v>
      </c>
    </row>
    <row r="9" spans="1:4">
      <c r="B9" s="16" t="s">
        <v>183</v>
      </c>
      <c r="C9" s="135">
        <v>2192</v>
      </c>
      <c r="D9" s="135">
        <v>903</v>
      </c>
    </row>
    <row r="10" spans="1:4">
      <c r="B10" s="13" t="s">
        <v>184</v>
      </c>
      <c r="C10" s="277">
        <v>2192</v>
      </c>
      <c r="D10" s="277">
        <v>903</v>
      </c>
    </row>
    <row r="13" spans="1:4">
      <c r="B13" s="265" t="s">
        <v>522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5.85546875" style="112" bestFit="1" customWidth="1"/>
    <col min="3" max="6" width="14.5703125" style="112" customWidth="1"/>
    <col min="7" max="11" width="11.42578125" style="112"/>
    <col min="12" max="12" width="12" style="112" bestFit="1" customWidth="1"/>
    <col min="13" max="16384" width="11.42578125" style="112"/>
  </cols>
  <sheetData>
    <row r="1" spans="1:6" ht="6" customHeight="1"/>
    <row r="2" spans="1:6">
      <c r="A2" s="434" t="s">
        <v>28</v>
      </c>
      <c r="B2" s="434"/>
      <c r="C2" s="434"/>
      <c r="D2" s="434"/>
    </row>
    <row r="4" spans="1:6">
      <c r="B4" s="479" t="s">
        <v>186</v>
      </c>
      <c r="C4" s="479"/>
      <c r="D4" s="479"/>
      <c r="E4" s="479"/>
      <c r="F4" s="479"/>
    </row>
    <row r="6" spans="1:6">
      <c r="C6" s="480" t="s">
        <v>187</v>
      </c>
      <c r="D6" s="480"/>
      <c r="E6" s="480"/>
      <c r="F6" s="480"/>
    </row>
    <row r="7" spans="1:6">
      <c r="C7" s="480" t="s">
        <v>188</v>
      </c>
      <c r="D7" s="480"/>
      <c r="E7" s="480" t="s">
        <v>189</v>
      </c>
      <c r="F7" s="480"/>
    </row>
    <row r="8" spans="1:6">
      <c r="C8" s="140" t="s">
        <v>190</v>
      </c>
      <c r="D8" s="140" t="s">
        <v>191</v>
      </c>
      <c r="E8" s="140" t="s">
        <v>190</v>
      </c>
      <c r="F8" s="140" t="s">
        <v>191</v>
      </c>
    </row>
    <row r="9" spans="1:6">
      <c r="B9" s="16" t="s">
        <v>192</v>
      </c>
      <c r="C9" s="16">
        <v>0</v>
      </c>
      <c r="D9" s="16">
        <v>61</v>
      </c>
      <c r="E9" s="16">
        <v>0</v>
      </c>
      <c r="F9" s="130">
        <v>325</v>
      </c>
    </row>
    <row r="10" spans="1:6">
      <c r="B10" s="13" t="s">
        <v>105</v>
      </c>
      <c r="C10" s="13">
        <v>0</v>
      </c>
      <c r="D10" s="13">
        <v>61</v>
      </c>
      <c r="E10" s="13">
        <v>0</v>
      </c>
      <c r="F10" s="133">
        <v>325</v>
      </c>
    </row>
    <row r="13" spans="1:6">
      <c r="B13" s="265" t="s">
        <v>522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6.140625" style="112" bestFit="1" customWidth="1"/>
    <col min="3" max="3" width="14.7109375" style="112" bestFit="1" customWidth="1"/>
    <col min="4" max="4" width="14.42578125" style="112" bestFit="1" customWidth="1"/>
    <col min="5" max="16384" width="11.42578125" style="112"/>
  </cols>
  <sheetData>
    <row r="1" spans="1:4" ht="6" customHeight="1"/>
    <row r="2" spans="1:4">
      <c r="A2" s="434" t="s">
        <v>28</v>
      </c>
      <c r="B2" s="434"/>
      <c r="C2" s="434"/>
      <c r="D2" s="434"/>
    </row>
    <row r="4" spans="1:4">
      <c r="B4" s="65" t="s">
        <v>194</v>
      </c>
    </row>
    <row r="6" spans="1:4">
      <c r="C6" s="16" t="s">
        <v>195</v>
      </c>
      <c r="D6" s="16" t="s">
        <v>196</v>
      </c>
    </row>
    <row r="7" spans="1:4">
      <c r="B7" s="13" t="s">
        <v>197</v>
      </c>
      <c r="C7" s="16">
        <v>0</v>
      </c>
      <c r="D7" s="16">
        <v>0</v>
      </c>
    </row>
    <row r="10" spans="1:4">
      <c r="B10" s="265" t="s">
        <v>522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3.42578125" style="112" customWidth="1"/>
    <col min="3" max="3" width="12.7109375" style="112" customWidth="1"/>
    <col min="4" max="4" width="57.28515625" style="112" bestFit="1" customWidth="1"/>
    <col min="5" max="5" width="14" style="112" customWidth="1"/>
    <col min="6" max="16384" width="11.42578125" style="112"/>
  </cols>
  <sheetData>
    <row r="1" spans="1:6" ht="6" customHeight="1"/>
    <row r="2" spans="1:6">
      <c r="A2" s="434" t="s">
        <v>28</v>
      </c>
      <c r="B2" s="434"/>
      <c r="C2" s="434"/>
      <c r="D2" s="434"/>
    </row>
    <row r="4" spans="1:6">
      <c r="B4" s="481" t="s">
        <v>233</v>
      </c>
      <c r="C4" s="481"/>
      <c r="D4" s="379"/>
      <c r="E4" s="481" t="s">
        <v>234</v>
      </c>
      <c r="F4" s="481"/>
    </row>
    <row r="5" spans="1:6">
      <c r="B5" s="380">
        <v>43830</v>
      </c>
      <c r="C5" s="381">
        <v>44196</v>
      </c>
      <c r="D5" s="55"/>
      <c r="E5" s="381">
        <v>44196</v>
      </c>
      <c r="F5" s="380">
        <v>43830</v>
      </c>
    </row>
    <row r="6" spans="1:6">
      <c r="B6" s="382"/>
      <c r="C6" s="383"/>
      <c r="D6" s="384" t="s">
        <v>624</v>
      </c>
      <c r="E6" s="383"/>
      <c r="F6" s="382"/>
    </row>
    <row r="7" spans="1:6">
      <c r="B7" s="364">
        <v>9</v>
      </c>
      <c r="C7" s="385">
        <v>9</v>
      </c>
      <c r="D7" s="341" t="s">
        <v>625</v>
      </c>
      <c r="E7" s="385">
        <v>-2</v>
      </c>
      <c r="F7" s="364">
        <v>-1</v>
      </c>
    </row>
    <row r="8" spans="1:6">
      <c r="B8" s="364">
        <v>12</v>
      </c>
      <c r="C8" s="385">
        <v>2</v>
      </c>
      <c r="D8" s="341" t="s">
        <v>626</v>
      </c>
      <c r="E8" s="385">
        <v>16</v>
      </c>
      <c r="F8" s="364">
        <v>18</v>
      </c>
    </row>
    <row r="9" spans="1:6">
      <c r="B9" s="364">
        <v>7</v>
      </c>
      <c r="C9" s="385">
        <v>11</v>
      </c>
      <c r="D9" s="341" t="s">
        <v>627</v>
      </c>
      <c r="E9" s="385">
        <v>9</v>
      </c>
      <c r="F9" s="364">
        <v>6</v>
      </c>
    </row>
    <row r="10" spans="1:6">
      <c r="B10" s="364">
        <v>-19</v>
      </c>
      <c r="C10" s="385">
        <v>-8</v>
      </c>
      <c r="D10" s="341" t="s">
        <v>628</v>
      </c>
      <c r="E10" s="385">
        <v>2</v>
      </c>
      <c r="F10" s="364">
        <v>-16</v>
      </c>
    </row>
    <row r="11" spans="1:6">
      <c r="B11" s="365">
        <v>-5</v>
      </c>
      <c r="C11" s="386">
        <v>-2</v>
      </c>
      <c r="D11" s="314" t="s">
        <v>358</v>
      </c>
      <c r="E11" s="386">
        <v>-1</v>
      </c>
      <c r="F11" s="365">
        <v>-4</v>
      </c>
    </row>
    <row r="12" spans="1:6">
      <c r="B12" s="365">
        <f>SUM(B7:B11)</f>
        <v>4</v>
      </c>
      <c r="C12" s="386">
        <f>SUM(C7:C11)</f>
        <v>12</v>
      </c>
      <c r="D12" s="314" t="s">
        <v>105</v>
      </c>
      <c r="E12" s="386">
        <f>SUM(E7:E11)</f>
        <v>24</v>
      </c>
      <c r="F12" s="365">
        <f>SUM(F7:F11)</f>
        <v>3</v>
      </c>
    </row>
    <row r="13" spans="1:6">
      <c r="B13" s="341"/>
      <c r="C13" s="387"/>
      <c r="D13" s="341"/>
      <c r="E13" s="387"/>
      <c r="F13" s="341"/>
    </row>
    <row r="14" spans="1:6">
      <c r="B14" s="364">
        <v>-10</v>
      </c>
      <c r="C14" s="385">
        <v>-13</v>
      </c>
      <c r="D14" s="341" t="s">
        <v>629</v>
      </c>
      <c r="E14" s="385">
        <v>-13</v>
      </c>
      <c r="F14" s="364">
        <v>-9</v>
      </c>
    </row>
    <row r="15" spans="1:6">
      <c r="B15" s="364">
        <v>-21</v>
      </c>
      <c r="C15" s="385">
        <v>-11</v>
      </c>
      <c r="D15" s="341" t="s">
        <v>630</v>
      </c>
      <c r="E15" s="385">
        <v>3</v>
      </c>
      <c r="F15" s="364">
        <v>-21</v>
      </c>
    </row>
    <row r="16" spans="1:6">
      <c r="B16" s="364">
        <v>-77</v>
      </c>
      <c r="C16" s="385">
        <v>-78</v>
      </c>
      <c r="D16" s="341" t="s">
        <v>631</v>
      </c>
      <c r="E16" s="385">
        <v>-48</v>
      </c>
      <c r="F16" s="364">
        <v>-47</v>
      </c>
    </row>
    <row r="17" spans="2:6">
      <c r="B17" s="364">
        <v>73</v>
      </c>
      <c r="C17" s="385">
        <v>72</v>
      </c>
      <c r="D17" s="341" t="s">
        <v>632</v>
      </c>
      <c r="E17" s="385">
        <v>72</v>
      </c>
      <c r="F17" s="364">
        <v>73</v>
      </c>
    </row>
    <row r="18" spans="2:6">
      <c r="B18" s="364">
        <v>39</v>
      </c>
      <c r="C18" s="385">
        <v>36</v>
      </c>
      <c r="D18" s="341" t="s">
        <v>633</v>
      </c>
      <c r="E18" s="385">
        <v>4</v>
      </c>
      <c r="F18" s="364">
        <v>7</v>
      </c>
    </row>
    <row r="19" spans="2:6">
      <c r="B19" s="388">
        <v>0</v>
      </c>
      <c r="C19" s="386">
        <v>6</v>
      </c>
      <c r="D19" s="314" t="s">
        <v>634</v>
      </c>
      <c r="E19" s="386">
        <v>6</v>
      </c>
      <c r="F19" s="388">
        <v>0</v>
      </c>
    </row>
    <row r="20" spans="2:6">
      <c r="B20" s="389">
        <f>SUM(B14:B19)</f>
        <v>4</v>
      </c>
      <c r="C20" s="390">
        <f>SUM(C14:C19)</f>
        <v>12</v>
      </c>
      <c r="D20" s="342" t="s">
        <v>105</v>
      </c>
      <c r="E20" s="390">
        <f>SUM(E14:E19)</f>
        <v>24</v>
      </c>
      <c r="F20" s="389">
        <f>SUM(F14:F19)</f>
        <v>3</v>
      </c>
    </row>
    <row r="22" spans="2:6">
      <c r="B22" s="265" t="s">
        <v>522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8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4" t="s">
        <v>28</v>
      </c>
      <c r="B2" s="434"/>
      <c r="C2" s="434"/>
      <c r="D2" s="434"/>
    </row>
    <row r="4" spans="1:10" ht="30">
      <c r="B4" s="325"/>
      <c r="C4" s="363" t="s">
        <v>105</v>
      </c>
      <c r="D4" s="363" t="s">
        <v>360</v>
      </c>
      <c r="E4" s="363" t="s">
        <v>361</v>
      </c>
      <c r="F4" s="363" t="s">
        <v>569</v>
      </c>
      <c r="G4" s="110" t="s">
        <v>362</v>
      </c>
      <c r="H4" s="110" t="s">
        <v>363</v>
      </c>
      <c r="I4" s="110" t="s">
        <v>364</v>
      </c>
      <c r="J4" s="110" t="s">
        <v>365</v>
      </c>
    </row>
    <row r="5" spans="1:10">
      <c r="B5" s="341" t="s">
        <v>366</v>
      </c>
      <c r="C5" s="364">
        <v>79486</v>
      </c>
      <c r="D5" s="364">
        <v>75052</v>
      </c>
      <c r="E5" s="364">
        <v>4434</v>
      </c>
      <c r="F5" s="364">
        <v>1298</v>
      </c>
      <c r="G5" s="364">
        <v>1272</v>
      </c>
      <c r="H5" s="364">
        <v>22</v>
      </c>
      <c r="I5" s="364">
        <v>530</v>
      </c>
      <c r="J5" s="364">
        <v>1312</v>
      </c>
    </row>
    <row r="6" spans="1:10">
      <c r="B6" s="341" t="s">
        <v>367</v>
      </c>
      <c r="C6" s="364">
        <v>79486</v>
      </c>
      <c r="D6" s="364">
        <v>70017</v>
      </c>
      <c r="E6" s="364">
        <v>9469</v>
      </c>
      <c r="F6" s="364">
        <v>144</v>
      </c>
      <c r="G6" s="364">
        <v>9209</v>
      </c>
      <c r="H6" s="364">
        <v>10</v>
      </c>
      <c r="I6" s="364">
        <v>0</v>
      </c>
      <c r="J6" s="364">
        <v>106</v>
      </c>
    </row>
    <row r="7" spans="1:10">
      <c r="B7" s="314" t="s">
        <v>368</v>
      </c>
      <c r="C7" s="365"/>
      <c r="D7" s="365"/>
      <c r="E7" s="365">
        <v>5049</v>
      </c>
      <c r="F7" s="365">
        <v>-1149</v>
      </c>
      <c r="G7" s="365">
        <v>7938</v>
      </c>
      <c r="H7" s="365">
        <v>-12</v>
      </c>
      <c r="I7" s="365">
        <v>-527</v>
      </c>
      <c r="J7" s="365">
        <v>-1201</v>
      </c>
    </row>
    <row r="8" spans="1:10">
      <c r="B8" s="314" t="s">
        <v>369</v>
      </c>
      <c r="C8" s="365"/>
      <c r="D8" s="365"/>
      <c r="E8" s="365">
        <v>14</v>
      </c>
      <c r="F8" s="365">
        <v>5</v>
      </c>
      <c r="G8" s="365">
        <v>1</v>
      </c>
      <c r="H8" s="365">
        <v>0</v>
      </c>
      <c r="I8" s="365">
        <v>3</v>
      </c>
      <c r="J8" s="365">
        <v>5</v>
      </c>
    </row>
    <row r="10" spans="1:10">
      <c r="B10" s="265" t="s">
        <v>522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0.5703125" style="112" bestFit="1" customWidth="1"/>
    <col min="3" max="16384" width="11.42578125" style="112"/>
  </cols>
  <sheetData>
    <row r="1" spans="1:4" ht="6" customHeight="1"/>
    <row r="2" spans="1:4">
      <c r="A2" s="434" t="s">
        <v>28</v>
      </c>
      <c r="B2" s="434"/>
      <c r="C2" s="434"/>
      <c r="D2" s="434"/>
    </row>
    <row r="4" spans="1:4">
      <c r="B4" s="12" t="s">
        <v>371</v>
      </c>
    </row>
    <row r="5" spans="1:4">
      <c r="B5" s="108"/>
      <c r="C5" s="366">
        <v>44196</v>
      </c>
      <c r="D5" s="366">
        <v>43830</v>
      </c>
    </row>
    <row r="6" spans="1:4">
      <c r="B6" s="55" t="s">
        <v>570</v>
      </c>
      <c r="C6" s="367">
        <v>178</v>
      </c>
      <c r="D6" s="367">
        <v>194</v>
      </c>
    </row>
    <row r="8" spans="1:4">
      <c r="B8" s="265" t="s">
        <v>522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50.7109375" style="112" customWidth="1"/>
    <col min="4" max="16384" width="11.42578125" style="112"/>
  </cols>
  <sheetData>
    <row r="2" spans="1:4">
      <c r="A2" s="434" t="s">
        <v>28</v>
      </c>
      <c r="B2" s="434"/>
      <c r="C2" s="434"/>
      <c r="D2" s="434"/>
    </row>
    <row r="4" spans="1:4">
      <c r="B4" s="134" t="s">
        <v>375</v>
      </c>
      <c r="C4" s="134" t="s">
        <v>376</v>
      </c>
      <c r="D4" s="134" t="s">
        <v>377</v>
      </c>
    </row>
    <row r="5" spans="1:4">
      <c r="B5" s="136" t="s">
        <v>378</v>
      </c>
      <c r="C5" s="136" t="s">
        <v>379</v>
      </c>
      <c r="D5" s="136"/>
    </row>
    <row r="6" spans="1:4">
      <c r="B6" s="136" t="s">
        <v>380</v>
      </c>
      <c r="C6" s="136" t="s">
        <v>381</v>
      </c>
      <c r="D6" s="136" t="s">
        <v>382</v>
      </c>
    </row>
    <row r="7" spans="1:4">
      <c r="B7" s="136" t="s">
        <v>383</v>
      </c>
      <c r="C7" s="136" t="s">
        <v>381</v>
      </c>
      <c r="D7" s="136" t="s">
        <v>382</v>
      </c>
    </row>
    <row r="8" spans="1:4">
      <c r="B8" s="136" t="s">
        <v>384</v>
      </c>
      <c r="C8" s="136" t="s">
        <v>385</v>
      </c>
      <c r="D8" s="136" t="s">
        <v>382</v>
      </c>
    </row>
    <row r="9" spans="1:4">
      <c r="B9" s="136" t="s">
        <v>386</v>
      </c>
      <c r="C9" s="136" t="s">
        <v>385</v>
      </c>
      <c r="D9" s="136" t="s">
        <v>382</v>
      </c>
    </row>
    <row r="10" spans="1:4">
      <c r="B10" s="136" t="s">
        <v>387</v>
      </c>
      <c r="C10" s="136" t="s">
        <v>385</v>
      </c>
      <c r="D10" s="136"/>
    </row>
    <row r="11" spans="1:4">
      <c r="B11" s="136" t="s">
        <v>388</v>
      </c>
      <c r="C11" s="136" t="s">
        <v>377</v>
      </c>
      <c r="D11" s="136" t="s">
        <v>382</v>
      </c>
    </row>
    <row r="12" spans="1:4">
      <c r="B12" s="136" t="s">
        <v>389</v>
      </c>
      <c r="C12" s="136" t="s">
        <v>377</v>
      </c>
      <c r="D12" s="136" t="s">
        <v>382</v>
      </c>
    </row>
    <row r="13" spans="1:4">
      <c r="B13" s="136" t="s">
        <v>390</v>
      </c>
      <c r="C13" s="136" t="s">
        <v>391</v>
      </c>
      <c r="D13" s="136" t="s">
        <v>382</v>
      </c>
    </row>
    <row r="14" spans="1:4">
      <c r="B14" s="136" t="s">
        <v>392</v>
      </c>
      <c r="C14" s="136" t="s">
        <v>391</v>
      </c>
      <c r="D14" s="136" t="s">
        <v>382</v>
      </c>
    </row>
    <row r="15" spans="1:4">
      <c r="B15" s="136" t="s">
        <v>393</v>
      </c>
      <c r="C15" s="136" t="s">
        <v>394</v>
      </c>
      <c r="D15" s="136"/>
    </row>
    <row r="16" spans="1:4">
      <c r="B16" s="136" t="s">
        <v>395</v>
      </c>
      <c r="C16" s="136" t="s">
        <v>394</v>
      </c>
      <c r="D16" s="136" t="s">
        <v>382</v>
      </c>
    </row>
    <row r="17" spans="2:4">
      <c r="B17" s="136" t="s">
        <v>396</v>
      </c>
      <c r="C17" s="136" t="s">
        <v>394</v>
      </c>
      <c r="D17" s="136" t="s">
        <v>382</v>
      </c>
    </row>
    <row r="18" spans="2:4">
      <c r="B18" s="136" t="s">
        <v>397</v>
      </c>
      <c r="C18" s="136" t="s">
        <v>398</v>
      </c>
      <c r="D18" s="136"/>
    </row>
    <row r="19" spans="2:4">
      <c r="B19" s="136" t="s">
        <v>399</v>
      </c>
      <c r="C19" s="136" t="s">
        <v>400</v>
      </c>
      <c r="D19" s="136" t="s">
        <v>382</v>
      </c>
    </row>
    <row r="20" spans="2:4">
      <c r="B20" s="136" t="s">
        <v>401</v>
      </c>
      <c r="C20" s="136" t="s">
        <v>400</v>
      </c>
      <c r="D20" s="136" t="s">
        <v>382</v>
      </c>
    </row>
    <row r="21" spans="2:4">
      <c r="B21" s="136" t="s">
        <v>402</v>
      </c>
      <c r="C21" s="136" t="s">
        <v>403</v>
      </c>
      <c r="D21" s="136"/>
    </row>
    <row r="22" spans="2:4">
      <c r="B22" s="136" t="s">
        <v>404</v>
      </c>
      <c r="C22" s="136" t="s">
        <v>405</v>
      </c>
      <c r="D22" s="136"/>
    </row>
    <row r="23" spans="2:4">
      <c r="B23" s="136" t="s">
        <v>406</v>
      </c>
      <c r="C23" s="136" t="s">
        <v>405</v>
      </c>
      <c r="D23" s="136" t="s">
        <v>382</v>
      </c>
    </row>
    <row r="24" spans="2:4">
      <c r="B24" s="136" t="s">
        <v>407</v>
      </c>
      <c r="C24" s="136" t="s">
        <v>405</v>
      </c>
      <c r="D24" s="136"/>
    </row>
    <row r="25" spans="2:4">
      <c r="B25" s="136" t="s">
        <v>408</v>
      </c>
      <c r="C25" s="136" t="s">
        <v>409</v>
      </c>
      <c r="D25" s="136"/>
    </row>
    <row r="26" spans="2:4">
      <c r="B26" s="136" t="s">
        <v>410</v>
      </c>
      <c r="C26" s="136" t="s">
        <v>411</v>
      </c>
      <c r="D26" s="136" t="s">
        <v>382</v>
      </c>
    </row>
    <row r="27" spans="2:4">
      <c r="B27" s="136" t="s">
        <v>412</v>
      </c>
      <c r="C27" s="136" t="s">
        <v>405</v>
      </c>
      <c r="D27" s="136" t="s">
        <v>382</v>
      </c>
    </row>
    <row r="28" spans="2:4">
      <c r="B28" s="136" t="s">
        <v>413</v>
      </c>
      <c r="C28" s="136" t="s">
        <v>409</v>
      </c>
      <c r="D28" s="136" t="s">
        <v>382</v>
      </c>
    </row>
    <row r="29" spans="2:4">
      <c r="B29" s="136" t="s">
        <v>414</v>
      </c>
      <c r="C29" s="136" t="s">
        <v>415</v>
      </c>
      <c r="D29" s="136" t="s">
        <v>382</v>
      </c>
    </row>
    <row r="30" spans="2:4">
      <c r="B30" s="136" t="s">
        <v>416</v>
      </c>
      <c r="C30" s="136" t="s">
        <v>211</v>
      </c>
      <c r="D30" s="136"/>
    </row>
    <row r="31" spans="2:4">
      <c r="B31" s="136" t="s">
        <v>417</v>
      </c>
      <c r="C31" s="136" t="s">
        <v>211</v>
      </c>
      <c r="D31" s="136" t="s">
        <v>382</v>
      </c>
    </row>
    <row r="32" spans="2:4">
      <c r="B32" s="136" t="s">
        <v>418</v>
      </c>
      <c r="C32" s="136" t="s">
        <v>211</v>
      </c>
      <c r="D32" s="136" t="s">
        <v>382</v>
      </c>
    </row>
    <row r="33" spans="2:4">
      <c r="B33" s="136" t="s">
        <v>419</v>
      </c>
      <c r="C33" s="136" t="s">
        <v>211</v>
      </c>
      <c r="D33" s="136" t="s">
        <v>382</v>
      </c>
    </row>
    <row r="34" spans="2:4">
      <c r="B34" s="136" t="s">
        <v>420</v>
      </c>
      <c r="C34" s="136" t="s">
        <v>211</v>
      </c>
      <c r="D34" s="136" t="s">
        <v>382</v>
      </c>
    </row>
    <row r="37" spans="2:4">
      <c r="B37" s="265" t="s">
        <v>522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28" style="73" bestFit="1" customWidth="1"/>
    <col min="3" max="16384" width="11.42578125" style="73"/>
  </cols>
  <sheetData>
    <row r="1" spans="1:11" ht="6" customHeight="1"/>
    <row r="2" spans="1:11">
      <c r="A2" s="434" t="s">
        <v>28</v>
      </c>
      <c r="B2" s="434"/>
      <c r="C2" s="434"/>
      <c r="D2" s="434"/>
    </row>
    <row r="4" spans="1:11">
      <c r="B4" s="66" t="s">
        <v>199</v>
      </c>
    </row>
    <row r="5" spans="1:11">
      <c r="B5" s="67"/>
    </row>
    <row r="6" spans="1:11">
      <c r="B6" s="198"/>
      <c r="C6" s="435" t="s">
        <v>30</v>
      </c>
      <c r="D6" s="435"/>
      <c r="E6" s="435"/>
      <c r="F6" s="436" t="s">
        <v>31</v>
      </c>
      <c r="G6" s="436"/>
      <c r="H6" s="436"/>
      <c r="I6" s="435" t="s">
        <v>32</v>
      </c>
      <c r="J6" s="435"/>
      <c r="K6" s="435"/>
    </row>
    <row r="7" spans="1:11">
      <c r="B7" s="198"/>
      <c r="C7" s="68" t="s">
        <v>8</v>
      </c>
      <c r="D7" s="68"/>
      <c r="E7" s="68" t="s">
        <v>200</v>
      </c>
      <c r="F7" s="69" t="s">
        <v>8</v>
      </c>
      <c r="G7" s="69"/>
      <c r="H7" s="69" t="s">
        <v>200</v>
      </c>
      <c r="I7" s="68" t="s">
        <v>8</v>
      </c>
      <c r="J7" s="68"/>
      <c r="K7" s="68" t="s">
        <v>200</v>
      </c>
    </row>
    <row r="8" spans="1:11">
      <c r="B8" s="198"/>
      <c r="C8" s="306" t="s">
        <v>623</v>
      </c>
      <c r="D8" s="307" t="s">
        <v>563</v>
      </c>
      <c r="E8" s="307"/>
      <c r="F8" s="308" t="s">
        <v>623</v>
      </c>
      <c r="G8" s="308" t="s">
        <v>563</v>
      </c>
      <c r="H8" s="308"/>
      <c r="I8" s="306" t="s">
        <v>623</v>
      </c>
      <c r="J8" s="306" t="s">
        <v>563</v>
      </c>
      <c r="K8" s="307"/>
    </row>
    <row r="9" spans="1:11">
      <c r="B9" s="70" t="s">
        <v>201</v>
      </c>
      <c r="C9" s="71">
        <f>SUM(C10:C11)</f>
        <v>30914</v>
      </c>
      <c r="D9" s="71">
        <f>SUM(D10:D11)</f>
        <v>28874</v>
      </c>
      <c r="E9" s="71">
        <f>SUM(E10:E11)</f>
        <v>2473.12</v>
      </c>
      <c r="F9" s="72">
        <f>SUM(F10:F11)</f>
        <v>29898</v>
      </c>
      <c r="G9" s="72">
        <f t="shared" ref="G9:H9" si="0">SUM(G10:G11)</f>
        <v>27355</v>
      </c>
      <c r="H9" s="72">
        <f t="shared" si="0"/>
        <v>2391.84</v>
      </c>
      <c r="I9" s="71">
        <f t="shared" ref="I9:K9" si="1">SUM(I10:I11)</f>
        <v>6877</v>
      </c>
      <c r="J9" s="71">
        <f t="shared" si="1"/>
        <v>5100</v>
      </c>
      <c r="K9" s="71">
        <f t="shared" si="1"/>
        <v>550.16</v>
      </c>
    </row>
    <row r="10" spans="1:11">
      <c r="B10" s="198" t="s">
        <v>202</v>
      </c>
      <c r="C10" s="174">
        <v>2152</v>
      </c>
      <c r="D10" s="174">
        <v>1790</v>
      </c>
      <c r="E10" s="174">
        <f>+C10*0.08</f>
        <v>172.16</v>
      </c>
      <c r="F10" s="175">
        <v>7293</v>
      </c>
      <c r="G10" s="175">
        <v>5006</v>
      </c>
      <c r="H10" s="175">
        <f>+F10*0.08</f>
        <v>583.44000000000005</v>
      </c>
      <c r="I10" s="174">
        <v>585</v>
      </c>
      <c r="J10" s="174">
        <v>429</v>
      </c>
      <c r="K10" s="174">
        <f t="shared" ref="K10:K15" si="2">+I10*0.08</f>
        <v>46.800000000000004</v>
      </c>
    </row>
    <row r="11" spans="1:11">
      <c r="B11" s="198" t="s">
        <v>203</v>
      </c>
      <c r="C11" s="174">
        <v>28762</v>
      </c>
      <c r="D11" s="174">
        <v>27084</v>
      </c>
      <c r="E11" s="174">
        <f t="shared" ref="E11:E15" si="3">+C11*0.08</f>
        <v>2300.96</v>
      </c>
      <c r="F11" s="175">
        <v>22605</v>
      </c>
      <c r="G11" s="175">
        <v>22349</v>
      </c>
      <c r="H11" s="175">
        <f>+F11*0.08</f>
        <v>1808.4</v>
      </c>
      <c r="I11" s="174">
        <v>6292</v>
      </c>
      <c r="J11" s="174">
        <v>4671</v>
      </c>
      <c r="K11" s="309">
        <f t="shared" si="2"/>
        <v>503.36</v>
      </c>
    </row>
    <row r="12" spans="1:11">
      <c r="B12" s="70" t="s">
        <v>204</v>
      </c>
      <c r="C12" s="71">
        <v>0</v>
      </c>
      <c r="D12" s="71">
        <v>0</v>
      </c>
      <c r="E12" s="71">
        <f t="shared" si="3"/>
        <v>0</v>
      </c>
      <c r="F12" s="72">
        <v>0</v>
      </c>
      <c r="G12" s="72">
        <v>0</v>
      </c>
      <c r="H12" s="72">
        <f t="shared" ref="H12:H15" si="4">+F12*0.08</f>
        <v>0</v>
      </c>
      <c r="I12" s="71">
        <v>0</v>
      </c>
      <c r="J12" s="71">
        <v>0</v>
      </c>
      <c r="K12" s="71">
        <f t="shared" si="2"/>
        <v>0</v>
      </c>
    </row>
    <row r="13" spans="1:11">
      <c r="B13" s="70" t="s">
        <v>205</v>
      </c>
      <c r="C13" s="71">
        <v>396</v>
      </c>
      <c r="D13" s="71">
        <v>535</v>
      </c>
      <c r="E13" s="71">
        <f t="shared" si="3"/>
        <v>31.68</v>
      </c>
      <c r="F13" s="72">
        <v>25</v>
      </c>
      <c r="G13" s="72">
        <v>83</v>
      </c>
      <c r="H13" s="72">
        <f t="shared" si="4"/>
        <v>2</v>
      </c>
      <c r="I13" s="71">
        <v>370</v>
      </c>
      <c r="J13" s="71">
        <v>452</v>
      </c>
      <c r="K13" s="71">
        <f t="shared" si="2"/>
        <v>29.6</v>
      </c>
    </row>
    <row r="14" spans="1:11">
      <c r="B14" s="70" t="s">
        <v>206</v>
      </c>
      <c r="C14" s="71">
        <v>0</v>
      </c>
      <c r="D14" s="71">
        <v>0</v>
      </c>
      <c r="E14" s="71">
        <f t="shared" si="3"/>
        <v>0</v>
      </c>
      <c r="F14" s="72">
        <v>0</v>
      </c>
      <c r="G14" s="72">
        <v>0</v>
      </c>
      <c r="H14" s="175">
        <f t="shared" si="4"/>
        <v>0</v>
      </c>
      <c r="I14" s="71">
        <v>0</v>
      </c>
      <c r="J14" s="71">
        <v>0</v>
      </c>
      <c r="K14" s="71">
        <f t="shared" si="2"/>
        <v>0</v>
      </c>
    </row>
    <row r="15" spans="1:11">
      <c r="B15" s="70" t="s">
        <v>207</v>
      </c>
      <c r="C15" s="71">
        <v>2840</v>
      </c>
      <c r="D15" s="71">
        <v>2735</v>
      </c>
      <c r="E15" s="71">
        <f t="shared" si="3"/>
        <v>227.20000000000002</v>
      </c>
      <c r="F15" s="72">
        <v>2637</v>
      </c>
      <c r="G15" s="72">
        <v>2546</v>
      </c>
      <c r="H15" s="72">
        <f t="shared" si="4"/>
        <v>210.96</v>
      </c>
      <c r="I15" s="71">
        <v>577</v>
      </c>
      <c r="J15" s="71">
        <v>516</v>
      </c>
      <c r="K15" s="71">
        <f t="shared" si="2"/>
        <v>46.160000000000004</v>
      </c>
    </row>
    <row r="16" spans="1:11">
      <c r="B16" s="70" t="s">
        <v>135</v>
      </c>
      <c r="C16" s="71">
        <f t="shared" ref="C16:K16" si="5">+C9+C12+C13+C14+C15</f>
        <v>34150</v>
      </c>
      <c r="D16" s="71">
        <f t="shared" si="5"/>
        <v>32144</v>
      </c>
      <c r="E16" s="71">
        <f t="shared" si="5"/>
        <v>2731.9999999999995</v>
      </c>
      <c r="F16" s="72">
        <f t="shared" si="5"/>
        <v>32560</v>
      </c>
      <c r="G16" s="72">
        <f t="shared" si="5"/>
        <v>29984</v>
      </c>
      <c r="H16" s="72">
        <f t="shared" si="5"/>
        <v>2604.8000000000002</v>
      </c>
      <c r="I16" s="71">
        <f t="shared" si="5"/>
        <v>7824</v>
      </c>
      <c r="J16" s="71">
        <f t="shared" si="5"/>
        <v>6068</v>
      </c>
      <c r="K16" s="71">
        <f t="shared" si="5"/>
        <v>625.91999999999996</v>
      </c>
    </row>
    <row r="17" spans="2:2" ht="11.25" customHeight="1"/>
    <row r="19" spans="2:2">
      <c r="B19" s="269" t="s">
        <v>522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3.7109375" style="73" bestFit="1" customWidth="1"/>
    <col min="3" max="3" width="8.5703125" style="73" bestFit="1" customWidth="1"/>
    <col min="4" max="4" width="12.7109375" style="73" bestFit="1" customWidth="1"/>
    <col min="5" max="5" width="14" style="73" bestFit="1" customWidth="1"/>
    <col min="6" max="6" width="14" style="73" customWidth="1"/>
    <col min="7" max="7" width="6.5703125" style="73" bestFit="1" customWidth="1"/>
    <col min="8" max="16384" width="11.42578125" style="73"/>
  </cols>
  <sheetData>
    <row r="1" spans="1:10" ht="6" customHeight="1"/>
    <row r="2" spans="1:10">
      <c r="A2" s="434" t="s">
        <v>28</v>
      </c>
      <c r="B2" s="434"/>
      <c r="C2" s="434"/>
      <c r="D2" s="434"/>
    </row>
    <row r="4" spans="1:10" s="17" customFormat="1">
      <c r="B4" s="437" t="s">
        <v>209</v>
      </c>
      <c r="C4" s="437"/>
      <c r="D4" s="437"/>
      <c r="E4" s="437"/>
      <c r="F4" s="437"/>
      <c r="G4" s="437"/>
    </row>
    <row r="5" spans="1:10">
      <c r="B5" s="79"/>
      <c r="C5" s="117"/>
      <c r="D5" s="438" t="s">
        <v>372</v>
      </c>
      <c r="E5" s="438"/>
      <c r="F5" s="438"/>
      <c r="G5" s="438"/>
      <c r="H5" s="118"/>
      <c r="I5" s="439"/>
      <c r="J5" s="439"/>
    </row>
    <row r="6" spans="1:10">
      <c r="B6" s="119" t="s">
        <v>210</v>
      </c>
      <c r="C6" s="120" t="s">
        <v>373</v>
      </c>
      <c r="D6" s="74" t="s">
        <v>201</v>
      </c>
      <c r="E6" s="74" t="s">
        <v>211</v>
      </c>
      <c r="F6" s="74" t="s">
        <v>206</v>
      </c>
      <c r="G6" s="74" t="s">
        <v>374</v>
      </c>
    </row>
    <row r="7" spans="1:10">
      <c r="B7" s="82" t="s">
        <v>212</v>
      </c>
      <c r="C7" s="346">
        <v>542</v>
      </c>
      <c r="D7" s="351">
        <v>542</v>
      </c>
      <c r="E7" s="76"/>
      <c r="F7" s="76"/>
      <c r="G7" s="76"/>
    </row>
    <row r="8" spans="1:10">
      <c r="B8" s="121" t="s">
        <v>213</v>
      </c>
      <c r="C8" s="346">
        <v>1166</v>
      </c>
      <c r="D8" s="351">
        <v>1166</v>
      </c>
      <c r="E8" s="351"/>
      <c r="F8" s="351"/>
      <c r="G8" s="351"/>
    </row>
    <row r="9" spans="1:10">
      <c r="B9" s="82" t="s">
        <v>214</v>
      </c>
      <c r="C9" s="346">
        <v>66850</v>
      </c>
      <c r="D9" s="351">
        <v>66850</v>
      </c>
      <c r="E9" s="351"/>
      <c r="F9" s="351"/>
      <c r="G9" s="351"/>
    </row>
    <row r="10" spans="1:10">
      <c r="B10" s="82" t="s">
        <v>215</v>
      </c>
      <c r="C10" s="346">
        <v>8563</v>
      </c>
      <c r="D10" s="351">
        <v>8563</v>
      </c>
      <c r="E10" s="351"/>
      <c r="F10" s="351"/>
      <c r="G10" s="351"/>
    </row>
    <row r="11" spans="1:10">
      <c r="B11" s="82" t="s">
        <v>216</v>
      </c>
      <c r="C11" s="346">
        <v>1793</v>
      </c>
      <c r="D11" s="351">
        <v>1793</v>
      </c>
      <c r="E11" s="351">
        <v>1793</v>
      </c>
      <c r="F11" s="351"/>
      <c r="G11" s="351"/>
    </row>
    <row r="12" spans="1:10">
      <c r="B12" s="82" t="s">
        <v>217</v>
      </c>
      <c r="C12" s="346">
        <v>178</v>
      </c>
      <c r="D12" s="351">
        <v>178</v>
      </c>
      <c r="E12" s="351"/>
      <c r="F12" s="351"/>
      <c r="G12" s="351"/>
    </row>
    <row r="13" spans="1:10">
      <c r="B13" s="82" t="s">
        <v>218</v>
      </c>
      <c r="C13" s="346">
        <v>0</v>
      </c>
      <c r="D13" s="351"/>
      <c r="E13" s="351"/>
      <c r="F13" s="351"/>
      <c r="G13" s="351">
        <v>0</v>
      </c>
    </row>
    <row r="14" spans="1:10">
      <c r="B14" s="82" t="s">
        <v>219</v>
      </c>
      <c r="C14" s="346">
        <v>0</v>
      </c>
      <c r="D14" s="351"/>
      <c r="E14" s="351"/>
      <c r="F14" s="351"/>
      <c r="G14" s="351">
        <v>0</v>
      </c>
    </row>
    <row r="15" spans="1:10">
      <c r="B15" s="82" t="s">
        <v>220</v>
      </c>
      <c r="C15" s="346">
        <v>0</v>
      </c>
      <c r="D15" s="351"/>
      <c r="E15" s="351"/>
      <c r="F15" s="351"/>
      <c r="G15" s="351">
        <v>0</v>
      </c>
    </row>
    <row r="16" spans="1:10">
      <c r="B16" s="82" t="s">
        <v>221</v>
      </c>
      <c r="C16" s="346">
        <v>0</v>
      </c>
      <c r="D16" s="351"/>
      <c r="E16" s="351"/>
      <c r="F16" s="351"/>
      <c r="G16" s="351">
        <v>0</v>
      </c>
    </row>
    <row r="17" spans="2:7">
      <c r="B17" s="82" t="s">
        <v>222</v>
      </c>
      <c r="C17" s="346">
        <v>56</v>
      </c>
      <c r="D17" s="351"/>
      <c r="E17" s="351"/>
      <c r="F17" s="351"/>
      <c r="G17" s="351">
        <v>56</v>
      </c>
    </row>
    <row r="18" spans="2:7">
      <c r="B18" s="82" t="s">
        <v>223</v>
      </c>
      <c r="C18" s="346">
        <v>224</v>
      </c>
      <c r="D18" s="351"/>
      <c r="E18" s="351"/>
      <c r="F18" s="351"/>
      <c r="G18" s="351">
        <v>224</v>
      </c>
    </row>
    <row r="19" spans="2:7">
      <c r="B19" s="82" t="s">
        <v>224</v>
      </c>
      <c r="C19" s="349">
        <v>114</v>
      </c>
      <c r="D19" s="352"/>
      <c r="E19" s="352"/>
      <c r="F19" s="352"/>
      <c r="G19" s="352">
        <v>114</v>
      </c>
    </row>
    <row r="20" spans="2:7">
      <c r="B20" s="122" t="s">
        <v>225</v>
      </c>
      <c r="C20" s="350">
        <f>SUM(C7:C19)</f>
        <v>79486</v>
      </c>
      <c r="D20" s="350">
        <f t="shared" ref="D20:G20" si="0">SUM(D7:D19)</f>
        <v>79092</v>
      </c>
      <c r="E20" s="350">
        <f t="shared" si="0"/>
        <v>1793</v>
      </c>
      <c r="F20" s="350">
        <f t="shared" si="0"/>
        <v>0</v>
      </c>
      <c r="G20" s="350">
        <f t="shared" si="0"/>
        <v>394</v>
      </c>
    </row>
    <row r="21" spans="2:7">
      <c r="B21" s="123"/>
      <c r="C21" s="124"/>
      <c r="D21" s="124"/>
      <c r="E21" s="124"/>
      <c r="F21" s="124"/>
      <c r="G21" s="124"/>
    </row>
    <row r="23" spans="2:7">
      <c r="B23" s="269" t="s">
        <v>227</v>
      </c>
      <c r="C23" s="269"/>
      <c r="D23" s="269"/>
    </row>
    <row r="24" spans="2:7">
      <c r="B24" s="269" t="s">
        <v>522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" style="73" bestFit="1" customWidth="1"/>
    <col min="3" max="3" width="13.5703125" style="73" bestFit="1" customWidth="1"/>
    <col min="4" max="16384" width="11.42578125" style="73"/>
  </cols>
  <sheetData>
    <row r="1" spans="1:4" ht="6" customHeight="1"/>
    <row r="2" spans="1:4">
      <c r="A2" s="434" t="s">
        <v>28</v>
      </c>
      <c r="B2" s="434"/>
      <c r="C2" s="434"/>
      <c r="D2" s="434"/>
    </row>
    <row r="4" spans="1:4">
      <c r="B4" s="440" t="s">
        <v>421</v>
      </c>
      <c r="C4" s="440"/>
    </row>
    <row r="5" spans="1:4">
      <c r="B5" s="440" t="s">
        <v>422</v>
      </c>
      <c r="C5" s="440"/>
    </row>
    <row r="7" spans="1:4">
      <c r="B7" s="125" t="s">
        <v>229</v>
      </c>
      <c r="C7" s="353">
        <v>79486</v>
      </c>
    </row>
    <row r="8" spans="1:4">
      <c r="B8" s="73" t="s">
        <v>49</v>
      </c>
      <c r="C8" s="354">
        <v>6597</v>
      </c>
    </row>
    <row r="9" spans="1:4">
      <c r="B9" s="73" t="s">
        <v>239</v>
      </c>
      <c r="C9" s="354">
        <v>480</v>
      </c>
    </row>
    <row r="10" spans="1:4">
      <c r="B10" s="73" t="s">
        <v>230</v>
      </c>
      <c r="C10" s="354">
        <v>-122</v>
      </c>
      <c r="D10" s="354"/>
    </row>
    <row r="11" spans="1:4">
      <c r="B11" s="125" t="s">
        <v>231</v>
      </c>
      <c r="C11" s="353">
        <v>85725</v>
      </c>
    </row>
    <row r="14" spans="1:4">
      <c r="B14" s="269" t="s">
        <v>522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61.42578125" style="73" bestFit="1" customWidth="1"/>
    <col min="3" max="5" width="22.42578125" style="73" customWidth="1"/>
    <col min="6" max="16384" width="11.42578125" style="73"/>
  </cols>
  <sheetData>
    <row r="1" spans="1:5" ht="6" customHeight="1"/>
    <row r="2" spans="1:5">
      <c r="A2" s="434" t="s">
        <v>28</v>
      </c>
      <c r="B2" s="434"/>
      <c r="C2" s="434"/>
      <c r="D2" s="434"/>
    </row>
    <row r="4" spans="1:5">
      <c r="B4" s="66" t="s">
        <v>7</v>
      </c>
    </row>
    <row r="5" spans="1:5">
      <c r="B5" s="77"/>
      <c r="C5" s="78" t="s">
        <v>233</v>
      </c>
      <c r="D5" s="78" t="s">
        <v>234</v>
      </c>
      <c r="E5" s="78" t="s">
        <v>235</v>
      </c>
    </row>
    <row r="6" spans="1:5">
      <c r="B6" s="79" t="s">
        <v>236</v>
      </c>
      <c r="C6" s="80">
        <v>1344</v>
      </c>
      <c r="D6" s="80">
        <v>1344</v>
      </c>
      <c r="E6" s="80">
        <v>2050</v>
      </c>
    </row>
    <row r="7" spans="1:5">
      <c r="B7" s="81" t="s">
        <v>555</v>
      </c>
      <c r="C7" s="80">
        <f>5265-89</f>
        <v>5176</v>
      </c>
      <c r="D7" s="80">
        <f>5011-89</f>
        <v>4922</v>
      </c>
      <c r="E7" s="80">
        <v>0</v>
      </c>
    </row>
    <row r="8" spans="1:5">
      <c r="B8" s="82" t="s">
        <v>237</v>
      </c>
      <c r="C8" s="83">
        <v>-16</v>
      </c>
      <c r="D8" s="83">
        <v>-12</v>
      </c>
      <c r="E8" s="83">
        <v>-4</v>
      </c>
    </row>
    <row r="9" spans="1:5">
      <c r="B9" s="81" t="s">
        <v>238</v>
      </c>
      <c r="C9" s="83">
        <v>0</v>
      </c>
      <c r="D9" s="83">
        <v>0</v>
      </c>
      <c r="E9" s="83">
        <v>0</v>
      </c>
    </row>
    <row r="10" spans="1:5">
      <c r="B10" s="81" t="s">
        <v>222</v>
      </c>
      <c r="C10" s="83">
        <v>-56</v>
      </c>
      <c r="D10" s="83">
        <v>-56</v>
      </c>
      <c r="E10" s="83">
        <v>0</v>
      </c>
    </row>
    <row r="11" spans="1:5">
      <c r="B11" s="82" t="s">
        <v>239</v>
      </c>
      <c r="C11" s="84">
        <v>-480</v>
      </c>
      <c r="D11" s="84">
        <v>-424</v>
      </c>
      <c r="E11" s="84">
        <v>-50</v>
      </c>
    </row>
    <row r="12" spans="1:5">
      <c r="B12" s="70" t="s">
        <v>5</v>
      </c>
      <c r="C12" s="72">
        <f>SUM(C6:C11)</f>
        <v>5968</v>
      </c>
      <c r="D12" s="72">
        <f>SUM(D6:D11)</f>
        <v>5774</v>
      </c>
      <c r="E12" s="72">
        <f>SUM(E6:E11)</f>
        <v>1996</v>
      </c>
    </row>
    <row r="13" spans="1:5">
      <c r="B13" s="73" t="s">
        <v>240</v>
      </c>
      <c r="C13" s="85">
        <v>599</v>
      </c>
      <c r="D13" s="85">
        <v>599</v>
      </c>
      <c r="E13" s="85">
        <v>0</v>
      </c>
    </row>
    <row r="14" spans="1:5">
      <c r="B14" s="73" t="s">
        <v>241</v>
      </c>
      <c r="C14" s="85">
        <v>0</v>
      </c>
      <c r="D14" s="85">
        <v>0</v>
      </c>
      <c r="E14" s="85">
        <v>0</v>
      </c>
    </row>
    <row r="15" spans="1:5">
      <c r="B15" s="70" t="s">
        <v>6</v>
      </c>
      <c r="C15" s="72">
        <f>SUM(C12:C14)</f>
        <v>6567</v>
      </c>
      <c r="D15" s="72">
        <f>SUM(D12:D14)</f>
        <v>6373</v>
      </c>
      <c r="E15" s="72">
        <f>SUM(E12:E14)</f>
        <v>1996</v>
      </c>
    </row>
    <row r="16" spans="1:5">
      <c r="B16" s="82" t="s">
        <v>242</v>
      </c>
      <c r="C16" s="85">
        <v>702</v>
      </c>
      <c r="D16" s="85">
        <v>702</v>
      </c>
      <c r="E16" s="85">
        <v>0</v>
      </c>
    </row>
    <row r="17" spans="2:5">
      <c r="B17" s="70" t="s">
        <v>7</v>
      </c>
      <c r="C17" s="72">
        <f>SUM(C15:C16)</f>
        <v>7269</v>
      </c>
      <c r="D17" s="72">
        <f>SUM(D15:D16)</f>
        <v>7075</v>
      </c>
      <c r="E17" s="72">
        <f>SUM(E15:E16)</f>
        <v>1996</v>
      </c>
    </row>
    <row r="20" spans="2:5">
      <c r="B20" s="269" t="s">
        <v>522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2.5703125" style="73" bestFit="1" customWidth="1"/>
    <col min="3" max="3" width="19.42578125" style="73" bestFit="1" customWidth="1"/>
    <col min="4" max="4" width="15.28515625" style="73" customWidth="1"/>
    <col min="5" max="5" width="19.42578125" style="73" bestFit="1" customWidth="1"/>
    <col min="6" max="6" width="15.28515625" style="73" customWidth="1"/>
    <col min="7" max="7" width="19.42578125" style="73" bestFit="1" customWidth="1"/>
    <col min="8" max="8" width="15.28515625" style="73" customWidth="1"/>
    <col min="9" max="16384" width="11.42578125" style="73"/>
  </cols>
  <sheetData>
    <row r="1" spans="1:8" ht="6" customHeight="1"/>
    <row r="2" spans="1:8">
      <c r="A2" s="434" t="s">
        <v>28</v>
      </c>
      <c r="B2" s="434"/>
      <c r="C2" s="434"/>
      <c r="D2" s="434"/>
    </row>
    <row r="4" spans="1:8">
      <c r="B4" s="66" t="s">
        <v>200</v>
      </c>
    </row>
    <row r="5" spans="1:8">
      <c r="B5" s="79"/>
      <c r="C5" s="441" t="s">
        <v>233</v>
      </c>
      <c r="D5" s="441"/>
      <c r="E5" s="442" t="s">
        <v>234</v>
      </c>
      <c r="F5" s="442"/>
      <c r="G5" s="441" t="s">
        <v>235</v>
      </c>
      <c r="H5" s="441"/>
    </row>
    <row r="6" spans="1:8">
      <c r="B6" s="86"/>
      <c r="C6" s="87" t="s">
        <v>243</v>
      </c>
      <c r="D6" s="87" t="s">
        <v>200</v>
      </c>
      <c r="E6" s="88" t="s">
        <v>243</v>
      </c>
      <c r="F6" s="88" t="s">
        <v>200</v>
      </c>
      <c r="G6" s="87" t="s">
        <v>243</v>
      </c>
      <c r="H6" s="87" t="s">
        <v>200</v>
      </c>
    </row>
    <row r="7" spans="1:8">
      <c r="B7" s="79" t="s">
        <v>244</v>
      </c>
      <c r="C7" s="89">
        <v>0</v>
      </c>
      <c r="D7" s="89">
        <f>+C7*0.08</f>
        <v>0</v>
      </c>
      <c r="E7" s="80">
        <v>0</v>
      </c>
      <c r="F7" s="80">
        <f>+E7*0.08</f>
        <v>0</v>
      </c>
      <c r="G7" s="89">
        <v>0</v>
      </c>
      <c r="H7" s="89">
        <f>+G7*0.08</f>
        <v>0</v>
      </c>
    </row>
    <row r="8" spans="1:8">
      <c r="B8" s="81" t="s">
        <v>245</v>
      </c>
      <c r="C8" s="90">
        <v>248</v>
      </c>
      <c r="D8" s="90">
        <f>+C8*0.08</f>
        <v>19.84</v>
      </c>
      <c r="E8" s="83">
        <v>248</v>
      </c>
      <c r="F8" s="83">
        <f>+E8*0.08</f>
        <v>19.84</v>
      </c>
      <c r="G8" s="90">
        <v>0</v>
      </c>
      <c r="H8" s="90">
        <f>+G8*0.08</f>
        <v>0</v>
      </c>
    </row>
    <row r="9" spans="1:8">
      <c r="B9" s="81" t="s">
        <v>246</v>
      </c>
      <c r="C9" s="90">
        <v>99</v>
      </c>
      <c r="D9" s="90">
        <f t="shared" ref="D9:D17" si="0">+C9*0.08</f>
        <v>7.92</v>
      </c>
      <c r="E9" s="83">
        <v>99</v>
      </c>
      <c r="F9" s="83">
        <f t="shared" ref="F9:F17" si="1">+E9*0.08</f>
        <v>7.92</v>
      </c>
      <c r="G9" s="90">
        <v>0</v>
      </c>
      <c r="H9" s="90">
        <f t="shared" ref="H9:H17" si="2">+G9*0.08</f>
        <v>0</v>
      </c>
    </row>
    <row r="10" spans="1:8">
      <c r="B10" s="81" t="s">
        <v>247</v>
      </c>
      <c r="C10" s="90">
        <v>538</v>
      </c>
      <c r="D10" s="90">
        <f t="shared" si="0"/>
        <v>43.04</v>
      </c>
      <c r="E10" s="83">
        <v>3542</v>
      </c>
      <c r="F10" s="83">
        <f t="shared" si="1"/>
        <v>283.36</v>
      </c>
      <c r="G10" s="90">
        <v>527</v>
      </c>
      <c r="H10" s="90">
        <f t="shared" si="2"/>
        <v>42.160000000000004</v>
      </c>
    </row>
    <row r="11" spans="1:8">
      <c r="B11" s="81" t="s">
        <v>248</v>
      </c>
      <c r="C11" s="90">
        <v>0</v>
      </c>
      <c r="D11" s="90">
        <f t="shared" si="0"/>
        <v>0</v>
      </c>
      <c r="E11" s="83">
        <v>116</v>
      </c>
      <c r="F11" s="83">
        <f t="shared" si="1"/>
        <v>9.2799999999999994</v>
      </c>
      <c r="G11" s="90">
        <v>0</v>
      </c>
      <c r="H11" s="90">
        <f t="shared" si="2"/>
        <v>0</v>
      </c>
    </row>
    <row r="12" spans="1:8">
      <c r="B12" s="81" t="s">
        <v>249</v>
      </c>
      <c r="C12" s="90">
        <v>0</v>
      </c>
      <c r="D12" s="90">
        <f t="shared" si="0"/>
        <v>0</v>
      </c>
      <c r="E12" s="83">
        <v>0</v>
      </c>
      <c r="F12" s="83">
        <f t="shared" si="1"/>
        <v>0</v>
      </c>
      <c r="G12" s="90">
        <v>0</v>
      </c>
      <c r="H12" s="90">
        <f t="shared" si="2"/>
        <v>0</v>
      </c>
    </row>
    <row r="13" spans="1:8">
      <c r="B13" s="81" t="s">
        <v>250</v>
      </c>
      <c r="C13" s="90">
        <v>0</v>
      </c>
      <c r="D13" s="90">
        <f t="shared" si="0"/>
        <v>0</v>
      </c>
      <c r="E13" s="83">
        <v>0</v>
      </c>
      <c r="F13" s="83">
        <f t="shared" si="1"/>
        <v>0</v>
      </c>
      <c r="G13" s="90">
        <v>0</v>
      </c>
      <c r="H13" s="90">
        <f t="shared" si="2"/>
        <v>0</v>
      </c>
    </row>
    <row r="14" spans="1:8">
      <c r="B14" s="81" t="s">
        <v>251</v>
      </c>
      <c r="C14" s="90">
        <v>0</v>
      </c>
      <c r="D14" s="90">
        <f t="shared" si="0"/>
        <v>0</v>
      </c>
      <c r="E14" s="83">
        <v>0</v>
      </c>
      <c r="F14" s="83">
        <f t="shared" si="1"/>
        <v>0</v>
      </c>
      <c r="G14" s="90">
        <v>0</v>
      </c>
      <c r="H14" s="90">
        <f t="shared" si="2"/>
        <v>0</v>
      </c>
    </row>
    <row r="15" spans="1:8">
      <c r="B15" s="81" t="s">
        <v>252</v>
      </c>
      <c r="C15" s="90">
        <v>454</v>
      </c>
      <c r="D15" s="90">
        <f t="shared" si="0"/>
        <v>36.32</v>
      </c>
      <c r="E15" s="83">
        <v>498</v>
      </c>
      <c r="F15" s="83">
        <f t="shared" si="1"/>
        <v>39.840000000000003</v>
      </c>
      <c r="G15" s="90">
        <v>7</v>
      </c>
      <c r="H15" s="90">
        <f t="shared" si="2"/>
        <v>0.56000000000000005</v>
      </c>
    </row>
    <row r="16" spans="1:8">
      <c r="B16" s="81" t="s">
        <v>253</v>
      </c>
      <c r="C16" s="90">
        <v>173</v>
      </c>
      <c r="D16" s="90">
        <f t="shared" si="0"/>
        <v>13.84</v>
      </c>
      <c r="E16" s="83">
        <v>173</v>
      </c>
      <c r="F16" s="83">
        <f t="shared" si="1"/>
        <v>13.84</v>
      </c>
      <c r="G16" s="90">
        <v>0</v>
      </c>
      <c r="H16" s="90">
        <f t="shared" si="2"/>
        <v>0</v>
      </c>
    </row>
    <row r="17" spans="2:8">
      <c r="B17" s="86" t="s">
        <v>254</v>
      </c>
      <c r="C17" s="91">
        <v>640</v>
      </c>
      <c r="D17" s="90">
        <f t="shared" si="0"/>
        <v>51.2</v>
      </c>
      <c r="E17" s="84">
        <v>2617</v>
      </c>
      <c r="F17" s="83">
        <f t="shared" si="1"/>
        <v>209.36</v>
      </c>
      <c r="G17" s="91">
        <v>51</v>
      </c>
      <c r="H17" s="90">
        <f t="shared" si="2"/>
        <v>4.08</v>
      </c>
    </row>
    <row r="18" spans="2:8">
      <c r="B18" s="70" t="s">
        <v>255</v>
      </c>
      <c r="C18" s="92">
        <f t="shared" ref="C18:H18" si="3">SUM(C7:C17)</f>
        <v>2152</v>
      </c>
      <c r="D18" s="92">
        <f t="shared" si="3"/>
        <v>172.16000000000003</v>
      </c>
      <c r="E18" s="72">
        <f t="shared" si="3"/>
        <v>7293</v>
      </c>
      <c r="F18" s="72">
        <f t="shared" si="3"/>
        <v>583.44000000000005</v>
      </c>
      <c r="G18" s="92">
        <f t="shared" si="3"/>
        <v>585</v>
      </c>
      <c r="H18" s="92">
        <f t="shared" si="3"/>
        <v>46.800000000000004</v>
      </c>
    </row>
    <row r="19" spans="2:8">
      <c r="C19" s="75"/>
      <c r="D19" s="75"/>
      <c r="E19" s="85"/>
      <c r="F19" s="85"/>
      <c r="G19" s="75"/>
      <c r="H19" s="75"/>
    </row>
    <row r="20" spans="2:8">
      <c r="B20" s="73" t="s">
        <v>256</v>
      </c>
      <c r="C20" s="75">
        <v>9932</v>
      </c>
      <c r="D20" s="75">
        <f>+C20*0.08</f>
        <v>794.56000000000006</v>
      </c>
      <c r="E20" s="85">
        <v>4046</v>
      </c>
      <c r="F20" s="85">
        <f>+E20*0.08</f>
        <v>323.68</v>
      </c>
      <c r="G20" s="75">
        <v>6021</v>
      </c>
      <c r="H20" s="75">
        <f>+G20*0.08</f>
        <v>481.68</v>
      </c>
    </row>
    <row r="21" spans="2:8">
      <c r="B21" s="73" t="s">
        <v>257</v>
      </c>
      <c r="C21" s="75">
        <v>411</v>
      </c>
      <c r="D21" s="75">
        <f t="shared" ref="D21:D24" si="4">+C21*0.08</f>
        <v>32.880000000000003</v>
      </c>
      <c r="E21" s="85">
        <v>410</v>
      </c>
      <c r="F21" s="85">
        <f t="shared" ref="F21:F24" si="5">+E21*0.08</f>
        <v>32.799999999999997</v>
      </c>
      <c r="G21" s="75">
        <v>1</v>
      </c>
      <c r="H21" s="75">
        <f t="shared" ref="H21:H24" si="6">+G21*0.08</f>
        <v>0.08</v>
      </c>
    </row>
    <row r="22" spans="2:8">
      <c r="B22" s="73" t="s">
        <v>258</v>
      </c>
      <c r="C22" s="75">
        <v>3056</v>
      </c>
      <c r="D22" s="75">
        <f t="shared" si="4"/>
        <v>244.48000000000002</v>
      </c>
      <c r="E22" s="85">
        <v>2977</v>
      </c>
      <c r="F22" s="85">
        <f t="shared" si="5"/>
        <v>238.16</v>
      </c>
      <c r="G22" s="75">
        <v>79</v>
      </c>
      <c r="H22" s="75">
        <f t="shared" si="6"/>
        <v>6.32</v>
      </c>
    </row>
    <row r="23" spans="2:8">
      <c r="B23" s="73" t="s">
        <v>259</v>
      </c>
      <c r="C23" s="75">
        <v>6300</v>
      </c>
      <c r="D23" s="75">
        <f t="shared" si="4"/>
        <v>504</v>
      </c>
      <c r="E23" s="85">
        <v>6300</v>
      </c>
      <c r="F23" s="85">
        <f t="shared" si="5"/>
        <v>504</v>
      </c>
      <c r="G23" s="75">
        <v>0</v>
      </c>
      <c r="H23" s="75">
        <f t="shared" si="6"/>
        <v>0</v>
      </c>
    </row>
    <row r="24" spans="2:8">
      <c r="B24" s="73" t="s">
        <v>260</v>
      </c>
      <c r="C24" s="75">
        <v>9064</v>
      </c>
      <c r="D24" s="75">
        <f t="shared" si="4"/>
        <v>725.12</v>
      </c>
      <c r="E24" s="85">
        <v>8872</v>
      </c>
      <c r="F24" s="85">
        <f t="shared" si="5"/>
        <v>709.76</v>
      </c>
      <c r="G24" s="75">
        <v>191</v>
      </c>
      <c r="H24" s="75">
        <f t="shared" si="6"/>
        <v>15.280000000000001</v>
      </c>
    </row>
    <row r="25" spans="2:8">
      <c r="B25" s="70" t="s">
        <v>261</v>
      </c>
      <c r="C25" s="92">
        <f>SUM(C20:C24)</f>
        <v>28763</v>
      </c>
      <c r="D25" s="92">
        <f>SUM(D20:D24)</f>
        <v>2301.04</v>
      </c>
      <c r="E25" s="72">
        <f>SUM(E20:E24)</f>
        <v>22605</v>
      </c>
      <c r="F25" s="72">
        <f>SUM(F20:F24)</f>
        <v>1808.3999999999999</v>
      </c>
      <c r="G25" s="92">
        <f t="shared" ref="G25:H25" si="7">SUM(G20:G24)</f>
        <v>6292</v>
      </c>
      <c r="H25" s="92">
        <f t="shared" si="7"/>
        <v>503.36</v>
      </c>
    </row>
    <row r="26" spans="2:8">
      <c r="B26" s="93" t="s">
        <v>262</v>
      </c>
      <c r="C26" s="87">
        <f>+C18+C25</f>
        <v>30915</v>
      </c>
      <c r="D26" s="87">
        <f>+D18+D25</f>
        <v>2473.1999999999998</v>
      </c>
      <c r="E26" s="88">
        <f>+E18+E25</f>
        <v>29898</v>
      </c>
      <c r="F26" s="88">
        <f>+F18+F25</f>
        <v>2391.84</v>
      </c>
      <c r="G26" s="87">
        <f t="shared" ref="G26:H26" si="8">+G18+G25</f>
        <v>6877</v>
      </c>
      <c r="H26" s="87">
        <f t="shared" si="8"/>
        <v>550.16</v>
      </c>
    </row>
    <row r="27" spans="2:8">
      <c r="C27" s="75"/>
      <c r="D27" s="75"/>
      <c r="E27" s="85"/>
      <c r="F27" s="85"/>
      <c r="G27" s="75"/>
      <c r="H27" s="75"/>
    </row>
    <row r="28" spans="2:8">
      <c r="B28" s="79" t="s">
        <v>263</v>
      </c>
      <c r="C28" s="89">
        <v>0</v>
      </c>
      <c r="D28" s="89">
        <f>+C28*0.08</f>
        <v>0</v>
      </c>
      <c r="E28" s="80">
        <v>0</v>
      </c>
      <c r="F28" s="80">
        <f>+E28*0.08</f>
        <v>0</v>
      </c>
      <c r="G28" s="89">
        <v>0</v>
      </c>
      <c r="H28" s="89">
        <f>+G28*0.08</f>
        <v>0</v>
      </c>
    </row>
    <row r="29" spans="2:8">
      <c r="B29" s="81" t="s">
        <v>264</v>
      </c>
      <c r="C29" s="90">
        <v>0</v>
      </c>
      <c r="D29" s="90">
        <f>+C29*0.08</f>
        <v>0</v>
      </c>
      <c r="E29" s="83">
        <v>0</v>
      </c>
      <c r="F29" s="83">
        <f>+E29*0.08</f>
        <v>0</v>
      </c>
      <c r="G29" s="90">
        <v>0</v>
      </c>
      <c r="H29" s="90">
        <f>+G29*0.08</f>
        <v>0</v>
      </c>
    </row>
    <row r="30" spans="2:8">
      <c r="B30" s="81" t="s">
        <v>265</v>
      </c>
      <c r="C30" s="90">
        <v>0</v>
      </c>
      <c r="D30" s="90">
        <f t="shared" ref="D30:D31" si="9">+C30*0.08</f>
        <v>0</v>
      </c>
      <c r="E30" s="83">
        <v>0</v>
      </c>
      <c r="F30" s="83">
        <f t="shared" ref="F30:F31" si="10">+E30*0.08</f>
        <v>0</v>
      </c>
      <c r="G30" s="90">
        <v>0</v>
      </c>
      <c r="H30" s="90">
        <f t="shared" ref="H30:H31" si="11">+G30*0.08</f>
        <v>0</v>
      </c>
    </row>
    <row r="31" spans="2:8">
      <c r="B31" s="86" t="s">
        <v>266</v>
      </c>
      <c r="C31" s="91">
        <v>396</v>
      </c>
      <c r="D31" s="90">
        <f t="shared" si="9"/>
        <v>31.68</v>
      </c>
      <c r="E31" s="84">
        <v>25</v>
      </c>
      <c r="F31" s="83">
        <f t="shared" si="10"/>
        <v>2</v>
      </c>
      <c r="G31" s="91">
        <v>370</v>
      </c>
      <c r="H31" s="90">
        <f t="shared" si="11"/>
        <v>29.6</v>
      </c>
    </row>
    <row r="32" spans="2:8">
      <c r="B32" s="70" t="s">
        <v>267</v>
      </c>
      <c r="C32" s="92">
        <f t="shared" ref="C32:H32" si="12">SUM(C28:C31)</f>
        <v>396</v>
      </c>
      <c r="D32" s="92">
        <f t="shared" si="12"/>
        <v>31.68</v>
      </c>
      <c r="E32" s="72">
        <f t="shared" si="12"/>
        <v>25</v>
      </c>
      <c r="F32" s="72">
        <f t="shared" si="12"/>
        <v>2</v>
      </c>
      <c r="G32" s="92">
        <f t="shared" si="12"/>
        <v>370</v>
      </c>
      <c r="H32" s="92">
        <f t="shared" si="12"/>
        <v>29.6</v>
      </c>
    </row>
    <row r="33" spans="2:8">
      <c r="B33" s="70"/>
      <c r="C33" s="92"/>
      <c r="D33" s="92"/>
      <c r="E33" s="72"/>
      <c r="F33" s="72"/>
      <c r="G33" s="92"/>
      <c r="H33" s="92"/>
    </row>
    <row r="34" spans="2:8">
      <c r="B34" s="77" t="s">
        <v>268</v>
      </c>
      <c r="C34" s="94">
        <v>2840</v>
      </c>
      <c r="D34" s="94">
        <f>+C34*0.08</f>
        <v>227.20000000000002</v>
      </c>
      <c r="E34" s="95">
        <v>2637</v>
      </c>
      <c r="F34" s="95">
        <f>+E34*0.08</f>
        <v>210.96</v>
      </c>
      <c r="G34" s="94">
        <v>577</v>
      </c>
      <c r="H34" s="94">
        <f>+G34*0.08</f>
        <v>46.160000000000004</v>
      </c>
    </row>
    <row r="35" spans="2:8">
      <c r="B35" s="77" t="s">
        <v>269</v>
      </c>
      <c r="C35" s="94">
        <v>0</v>
      </c>
      <c r="D35" s="94">
        <f>+C35*0.08</f>
        <v>0</v>
      </c>
      <c r="E35" s="95">
        <v>0</v>
      </c>
      <c r="F35" s="95">
        <f>+E35*0.08</f>
        <v>0</v>
      </c>
      <c r="G35" s="94">
        <v>0</v>
      </c>
      <c r="H35" s="94">
        <f>+G35*0.08</f>
        <v>0</v>
      </c>
    </row>
    <row r="36" spans="2:8">
      <c r="B36" s="70" t="s">
        <v>270</v>
      </c>
      <c r="C36" s="92">
        <f>+C26+C32+C34</f>
        <v>34151</v>
      </c>
      <c r="D36" s="92">
        <f>+D26+D32+D34</f>
        <v>2732.0799999999995</v>
      </c>
      <c r="E36" s="72">
        <f>+E26+E32+E34</f>
        <v>32560</v>
      </c>
      <c r="F36" s="72">
        <f>+F26+F32+F34</f>
        <v>2604.8000000000002</v>
      </c>
      <c r="G36" s="92">
        <f t="shared" ref="G36:H36" si="13">+G26+G32+G34</f>
        <v>7824</v>
      </c>
      <c r="H36" s="92">
        <f t="shared" si="13"/>
        <v>625.91999999999996</v>
      </c>
    </row>
    <row r="39" spans="2:8">
      <c r="B39" s="269" t="s">
        <v>522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.42578125" style="73" bestFit="1" customWidth="1"/>
    <col min="3" max="4" width="20.5703125" style="73" customWidth="1"/>
    <col min="5" max="5" width="7.5703125" style="73" customWidth="1"/>
    <col min="6" max="6" width="20.5703125" style="73" customWidth="1"/>
    <col min="7" max="7" width="8.140625" style="73" customWidth="1"/>
    <col min="8" max="8" width="20.5703125" style="73" customWidth="1"/>
    <col min="9" max="16384" width="11.42578125" style="73"/>
  </cols>
  <sheetData>
    <row r="1" spans="1:8" ht="6" customHeight="1"/>
    <row r="2" spans="1:8">
      <c r="A2" s="434" t="s">
        <v>28</v>
      </c>
      <c r="B2" s="434"/>
      <c r="C2" s="434"/>
      <c r="D2" s="434"/>
    </row>
    <row r="4" spans="1:8">
      <c r="B4" s="66" t="s">
        <v>9</v>
      </c>
    </row>
    <row r="5" spans="1:8">
      <c r="B5" s="96"/>
      <c r="C5" s="92" t="s">
        <v>271</v>
      </c>
      <c r="D5" s="78" t="s">
        <v>233</v>
      </c>
      <c r="E5" s="78"/>
      <c r="F5" s="78" t="s">
        <v>234</v>
      </c>
      <c r="G5" s="78"/>
      <c r="H5" s="78" t="s">
        <v>235</v>
      </c>
    </row>
    <row r="6" spans="1:8">
      <c r="B6" s="97" t="s">
        <v>272</v>
      </c>
      <c r="C6" s="98"/>
      <c r="D6" s="99">
        <v>34149</v>
      </c>
      <c r="E6" s="99"/>
      <c r="F6" s="99">
        <v>32560</v>
      </c>
      <c r="G6" s="99"/>
      <c r="H6" s="99">
        <v>7824</v>
      </c>
    </row>
    <row r="7" spans="1:8">
      <c r="B7" s="77" t="s">
        <v>273</v>
      </c>
      <c r="C7" s="126">
        <v>4.5</v>
      </c>
      <c r="D7" s="95">
        <f>+D6*$C$7/100</f>
        <v>1536.7049999999999</v>
      </c>
      <c r="E7" s="95"/>
      <c r="F7" s="95">
        <f>+F6*$C$7/100</f>
        <v>1465.2</v>
      </c>
      <c r="G7" s="95"/>
      <c r="H7" s="95">
        <f>+H6*$C$7/100</f>
        <v>352.08</v>
      </c>
    </row>
    <row r="8" spans="1:8">
      <c r="B8" s="97" t="s">
        <v>274</v>
      </c>
      <c r="C8" s="100"/>
      <c r="D8" s="85"/>
      <c r="E8" s="85"/>
      <c r="F8" s="85"/>
      <c r="G8" s="85"/>
      <c r="H8" s="85"/>
    </row>
    <row r="9" spans="1:8">
      <c r="B9" s="73" t="s">
        <v>12</v>
      </c>
      <c r="C9" s="127">
        <v>2.5</v>
      </c>
      <c r="D9" s="85">
        <f>+D6*C9/100</f>
        <v>853.72500000000002</v>
      </c>
      <c r="E9" s="85"/>
      <c r="F9" s="85">
        <f>+F6*C9/100</f>
        <v>814</v>
      </c>
      <c r="G9" s="85"/>
      <c r="H9" s="85">
        <f>+H6*C9/100</f>
        <v>195.6</v>
      </c>
    </row>
    <row r="10" spans="1:8">
      <c r="B10" s="73" t="s">
        <v>275</v>
      </c>
      <c r="C10" s="127">
        <v>3</v>
      </c>
      <c r="D10" s="85">
        <f>+D6*C10/100</f>
        <v>1024.47</v>
      </c>
      <c r="E10" s="85"/>
      <c r="F10" s="85">
        <f>+F6*C10/100</f>
        <v>976.8</v>
      </c>
      <c r="G10" s="85"/>
      <c r="H10" s="85">
        <f>+H6*C10/100</f>
        <v>234.72</v>
      </c>
    </row>
    <row r="11" spans="1:8">
      <c r="B11" s="73" t="s">
        <v>276</v>
      </c>
      <c r="C11" s="127">
        <v>1</v>
      </c>
      <c r="D11" s="85">
        <f>+D6*C11/100</f>
        <v>341.49</v>
      </c>
      <c r="E11" s="85"/>
      <c r="F11" s="85">
        <f>+F6*C11/100</f>
        <v>325.60000000000002</v>
      </c>
      <c r="G11" s="85"/>
      <c r="H11" s="85">
        <f>+H6*C11/100</f>
        <v>78.239999999999995</v>
      </c>
    </row>
    <row r="12" spans="1:8">
      <c r="B12" s="70" t="s">
        <v>277</v>
      </c>
      <c r="C12" s="92"/>
      <c r="D12" s="72">
        <f>SUM(D9:D11)</f>
        <v>2219.6850000000004</v>
      </c>
      <c r="E12" s="72"/>
      <c r="F12" s="72">
        <f>SUM(F9:F11)</f>
        <v>2116.4</v>
      </c>
      <c r="G12" s="72"/>
      <c r="H12" s="72">
        <f>SUM(H9:H11)</f>
        <v>508.56</v>
      </c>
    </row>
    <row r="13" spans="1:8">
      <c r="B13" s="73" t="s">
        <v>16</v>
      </c>
      <c r="C13" s="75"/>
      <c r="D13" s="85">
        <v>5967</v>
      </c>
      <c r="E13" s="85"/>
      <c r="F13" s="85">
        <v>5773</v>
      </c>
      <c r="G13" s="85"/>
      <c r="H13" s="85">
        <v>1996</v>
      </c>
    </row>
    <row r="14" spans="1:8">
      <c r="B14" s="70" t="s">
        <v>278</v>
      </c>
      <c r="C14" s="70"/>
      <c r="D14" s="101">
        <v>21.3</v>
      </c>
      <c r="E14" s="101"/>
      <c r="F14" s="101">
        <v>21.7</v>
      </c>
      <c r="G14" s="101"/>
      <c r="H14" s="101">
        <v>25.5</v>
      </c>
    </row>
    <row r="15" spans="1:8">
      <c r="B15" s="73" t="s">
        <v>562</v>
      </c>
      <c r="D15" s="102">
        <v>19.2</v>
      </c>
      <c r="E15" s="102"/>
      <c r="F15" s="102">
        <v>19.600000000000001</v>
      </c>
      <c r="G15" s="102"/>
      <c r="H15" s="102">
        <v>25.5</v>
      </c>
    </row>
    <row r="16" spans="1:8">
      <c r="B16" s="70" t="s">
        <v>279</v>
      </c>
      <c r="C16" s="70"/>
      <c r="D16" s="101">
        <v>17.5</v>
      </c>
      <c r="E16" s="101"/>
      <c r="F16" s="101">
        <v>17.7</v>
      </c>
      <c r="G16" s="101"/>
      <c r="H16" s="101">
        <v>25.5</v>
      </c>
    </row>
    <row r="19" spans="2:2">
      <c r="B19" s="269" t="s">
        <v>522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37</vt:i4>
      </vt:variant>
      <vt:variant>
        <vt:lpstr>Navngitte områder</vt:lpstr>
      </vt:variant>
      <vt:variant>
        <vt:i4>2</vt:i4>
      </vt:variant>
    </vt:vector>
  </HeadingPairs>
  <TitlesOfParts>
    <vt:vector size="3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2021-04-07T06:52:42Z</dcterms:modified>
</cp:coreProperties>
</file>