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Økonomi og Styring\Risikostyring\Risikokontroll\Pilar 3\2019\Q2\"/>
    </mc:Choice>
  </mc:AlternateContent>
  <xr:revisionPtr revIDLastSave="0" documentId="8_{AF2C43E2-E135-46CE-9AB3-F070FDF6ACE4}" xr6:coauthVersionLast="41" xr6:coauthVersionMax="41" xr10:uidLastSave="{00000000-0000-0000-0000-000000000000}"/>
  <bookViews>
    <workbookView xWindow="-120" yWindow="-120" windowWidth="19440" windowHeight="1500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1" r:id="rId27"/>
    <sheet name="27" sheetId="182" r:id="rId28"/>
    <sheet name="28" sheetId="183" r:id="rId29"/>
    <sheet name="29" sheetId="184" r:id="rId30"/>
    <sheet name="30" sheetId="185" r:id="rId31"/>
    <sheet name="31" sheetId="186" r:id="rId32"/>
    <sheet name="32" sheetId="187" r:id="rId33"/>
    <sheet name="33" sheetId="188" r:id="rId34"/>
    <sheet name="34" sheetId="189" r:id="rId35"/>
    <sheet name="35" sheetId="190" r:id="rId36"/>
    <sheet name="36" sheetId="191" r:id="rId37"/>
    <sheet name="37" sheetId="192" r:id="rId38"/>
    <sheet name="38" sheetId="196" r:id="rId39"/>
  </sheets>
  <externalReferences>
    <externalReference r:id="rId40"/>
    <externalReference r:id="rId41"/>
    <externalReference r:id="rId42"/>
    <externalReference r:id="rId43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75" l="1"/>
  <c r="F7" i="175"/>
  <c r="F6" i="175"/>
  <c r="E9" i="175"/>
  <c r="D9" i="175"/>
  <c r="C9" i="175"/>
  <c r="F9" i="175" l="1"/>
  <c r="G6" i="186"/>
  <c r="F16" i="169" l="1"/>
  <c r="D16" i="169"/>
  <c r="C10" i="160" l="1"/>
  <c r="G20" i="159" l="1"/>
  <c r="F20" i="159"/>
  <c r="E20" i="159"/>
  <c r="D20" i="159"/>
  <c r="C20" i="159"/>
  <c r="C11" i="181" l="1"/>
  <c r="C9" i="192"/>
  <c r="E30" i="170"/>
  <c r="E26" i="170"/>
  <c r="D26" i="170"/>
  <c r="E10" i="170"/>
  <c r="D18" i="170"/>
  <c r="D13" i="170"/>
  <c r="D10" i="170"/>
  <c r="E18" i="170"/>
  <c r="E13" i="170"/>
  <c r="C18" i="169"/>
  <c r="E18" i="169"/>
  <c r="D18" i="169"/>
  <c r="F18" i="169"/>
  <c r="G18" i="169"/>
  <c r="H18" i="169"/>
  <c r="C8" i="169"/>
  <c r="D8" i="169"/>
  <c r="E8" i="169"/>
  <c r="F8" i="169"/>
  <c r="G8" i="169"/>
  <c r="H8" i="169"/>
  <c r="H11" i="163"/>
  <c r="H10" i="163"/>
  <c r="H9" i="163"/>
  <c r="F11" i="163"/>
  <c r="F10" i="163"/>
  <c r="F9" i="163"/>
  <c r="F12" i="163" s="1"/>
  <c r="D11" i="163"/>
  <c r="D10" i="163"/>
  <c r="D9" i="163"/>
  <c r="H7" i="163"/>
  <c r="F7" i="163"/>
  <c r="D7" i="163"/>
  <c r="C21" i="162"/>
  <c r="C20" i="162"/>
  <c r="E21" i="162"/>
  <c r="E20" i="162"/>
  <c r="G20" i="162"/>
  <c r="D12" i="163" l="1"/>
  <c r="E23" i="170"/>
  <c r="H12" i="163"/>
  <c r="H37" i="162"/>
  <c r="F37" i="162"/>
  <c r="D37" i="162"/>
  <c r="H35" i="162"/>
  <c r="F35" i="162"/>
  <c r="D35" i="162"/>
  <c r="F34" i="162"/>
  <c r="H34" i="162"/>
  <c r="D34" i="162"/>
  <c r="H31" i="162"/>
  <c r="H30" i="162"/>
  <c r="H29" i="162"/>
  <c r="H28" i="162"/>
  <c r="F31" i="162"/>
  <c r="F30" i="162"/>
  <c r="F29" i="162"/>
  <c r="F28" i="162"/>
  <c r="D31" i="162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F25" i="162" s="1"/>
  <c r="D24" i="162"/>
  <c r="D23" i="162"/>
  <c r="D22" i="162"/>
  <c r="D21" i="162"/>
  <c r="D20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G26" i="162" s="1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6" i="158"/>
  <c r="E15" i="158"/>
  <c r="E14" i="158"/>
  <c r="E13" i="158"/>
  <c r="E12" i="158"/>
  <c r="E11" i="158"/>
  <c r="E10" i="158"/>
  <c r="H16" i="158"/>
  <c r="H15" i="158"/>
  <c r="H14" i="158"/>
  <c r="H13" i="158"/>
  <c r="H12" i="158"/>
  <c r="H11" i="158"/>
  <c r="H10" i="158"/>
  <c r="K16" i="158"/>
  <c r="K15" i="158"/>
  <c r="K14" i="158"/>
  <c r="K13" i="158"/>
  <c r="K12" i="158"/>
  <c r="K11" i="158"/>
  <c r="K10" i="158"/>
  <c r="G9" i="158"/>
  <c r="G17" i="158" s="1"/>
  <c r="F9" i="158"/>
  <c r="F17" i="158" s="1"/>
  <c r="J9" i="158"/>
  <c r="J17" i="158" s="1"/>
  <c r="I9" i="158"/>
  <c r="I17" i="158" s="1"/>
  <c r="D9" i="158"/>
  <c r="D17" i="158" s="1"/>
  <c r="C9" i="158"/>
  <c r="C17" i="158" s="1"/>
  <c r="E9" i="158" l="1"/>
  <c r="F32" i="162"/>
  <c r="H9" i="158"/>
  <c r="H17" i="158" s="1"/>
  <c r="D32" i="162"/>
  <c r="C26" i="162"/>
  <c r="C36" i="162" s="1"/>
  <c r="C38" i="162" s="1"/>
  <c r="D18" i="162"/>
  <c r="E26" i="162"/>
  <c r="E36" i="162" s="1"/>
  <c r="E38" i="162" s="1"/>
  <c r="G36" i="162"/>
  <c r="G38" i="162" s="1"/>
  <c r="H25" i="162"/>
  <c r="H18" i="162"/>
  <c r="H32" i="162"/>
  <c r="D25" i="162"/>
  <c r="F18" i="162"/>
  <c r="F26" i="162" s="1"/>
  <c r="K9" i="158"/>
  <c r="K17" i="158" s="1"/>
  <c r="E17" i="158"/>
  <c r="E12" i="161"/>
  <c r="E15" i="161" s="1"/>
  <c r="E17" i="161" s="1"/>
  <c r="D7" i="161"/>
  <c r="D10" i="161"/>
  <c r="C10" i="161"/>
  <c r="C12" i="161" s="1"/>
  <c r="C15" i="161" s="1"/>
  <c r="C17" i="161" s="1"/>
  <c r="F36" i="162" l="1"/>
  <c r="F38" i="162" s="1"/>
  <c r="D12" i="161"/>
  <c r="D15" i="161" s="1"/>
  <c r="D17" i="161" s="1"/>
  <c r="D26" i="162"/>
  <c r="D36" i="162" s="1"/>
  <c r="D38" i="162" s="1"/>
  <c r="H26" i="162"/>
  <c r="H36" i="162" s="1"/>
  <c r="H38" i="162" s="1"/>
  <c r="H12" i="169" l="1"/>
  <c r="H20" i="169" s="1"/>
  <c r="H23" i="169" s="1"/>
  <c r="F12" i="169"/>
  <c r="F20" i="169" s="1"/>
  <c r="F23" i="169" s="1"/>
  <c r="D12" i="169"/>
  <c r="D20" i="169" s="1"/>
  <c r="D23" i="169" s="1"/>
  <c r="G12" i="169"/>
  <c r="G20" i="169" s="1"/>
  <c r="G23" i="169" s="1"/>
  <c r="E12" i="169"/>
  <c r="E20" i="169" s="1"/>
  <c r="E23" i="169" s="1"/>
  <c r="C12" i="169" l="1"/>
  <c r="C20" i="169" s="1"/>
  <c r="C23" i="169" s="1"/>
  <c r="E11" i="168"/>
  <c r="D11" i="168"/>
  <c r="C11" i="168"/>
  <c r="C11" i="172" l="1"/>
</calcChain>
</file>

<file path=xl/sharedStrings.xml><?xml version="1.0" encoding="utf-8"?>
<sst xmlns="http://schemas.openxmlformats.org/spreadsheetml/2006/main" count="1260" uniqueCount="714">
  <si>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</si>
  <si>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</si>
  <si>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</si>
  <si>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</si>
  <si>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</si>
  <si>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</si>
  <si>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</si>
  <si>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</si>
  <si>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</si>
  <si>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</si>
  <si>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</si>
  <si>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</si>
  <si>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</si>
  <si>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</si>
  <si>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</si>
  <si>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</si>
  <si>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</si>
  <si>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</si>
  <si>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</si>
  <si>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</si>
  <si>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</si>
  <si>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</si>
  <si>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</si>
  <si>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</si>
  <si>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</si>
  <si>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</si>
  <si>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</si>
  <si>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</si>
  <si>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</si>
  <si>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</si>
  <si>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</si>
  <si>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</si>
  <si>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</si>
  <si>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</si>
  <si>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</si>
  <si>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</si>
  <si>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</si>
  <si>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</si>
  <si>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</si>
  <si>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</si>
  <si>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</si>
  <si>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</si>
  <si>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</si>
  <si>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</si>
  <si>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</si>
  <si>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</si>
  <si>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</si>
  <si>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</si>
  <si>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</si>
  <si>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</si>
  <si>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</si>
  <si>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</si>
  <si>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</si>
  <si>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</si>
  <si>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</si>
  <si>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</si>
  <si>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</si>
  <si>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</si>
  <si>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</si>
  <si>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</si>
  <si>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</si>
  <si>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</si>
  <si>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</si>
  <si>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</si>
  <si>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</si>
  <si>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</si>
  <si>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</si>
  <si>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</si>
  <si>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</si>
  <si>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</si>
  <si>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</si>
  <si>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</si>
  <si>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</si>
  <si>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</si>
  <si>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</si>
  <si>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</si>
  <si>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</si>
  <si>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</si>
  <si>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</si>
  <si>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</si>
  <si>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</si>
  <si>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</si>
  <si>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</si>
  <si>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</si>
  <si>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</si>
  <si>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</si>
  <si>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</si>
  <si>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</si>
  <si>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</si>
  <si>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</si>
  <si>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</si>
  <si>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</si>
  <si>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</si>
  <si>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</si>
  <si>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</si>
  <si>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</si>
  <si>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</si>
  <si>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</si>
  <si>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</si>
  <si>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</si>
  <si>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</si>
  <si>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</si>
  <si>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</si>
  <si>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</si>
  <si>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</si>
  <si>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Eiendelers kredittkvalitet</t>
  </si>
  <si>
    <t>Misligholdte engasjement</t>
  </si>
  <si>
    <t>Ikke misligholdte engasjement</t>
  </si>
  <si>
    <t>Nedskrivninger</t>
  </si>
  <si>
    <t>Netto</t>
  </si>
  <si>
    <t>Utlån</t>
  </si>
  <si>
    <t>Verdipapirer</t>
  </si>
  <si>
    <t>Eksponering utenom balansen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</si>
  <si>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</si>
  <si>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</si>
  <si>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</si>
  <si>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</si>
  <si>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</si>
  <si>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</si>
  <si>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</si>
  <si>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</si>
  <si>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</si>
  <si>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</si>
  <si>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</si>
  <si>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</si>
  <si>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</si>
  <si>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</si>
  <si>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</si>
  <si>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</si>
  <si>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</si>
  <si>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</si>
  <si>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</si>
  <si>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</si>
  <si>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</si>
  <si>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</si>
  <si>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</si>
  <si>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</si>
  <si>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</si>
  <si>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100 (Mislighold)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</si>
  <si>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</si>
  <si>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</si>
  <si>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</si>
  <si>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</si>
  <si>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</si>
  <si>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</si>
  <si>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</si>
  <si>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</si>
  <si>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</si>
  <si>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</si>
  <si>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</si>
  <si>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</si>
  <si>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</si>
  <si>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</si>
  <si>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</si>
  <si>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</si>
  <si>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</si>
  <si>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</si>
  <si>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</si>
  <si>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</si>
  <si>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</si>
  <si>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</si>
  <si>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</si>
  <si>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</si>
  <si>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</si>
  <si>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</si>
  <si>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</si>
  <si>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</si>
  <si>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</si>
  <si>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</si>
  <si>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</si>
  <si>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</si>
  <si>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</si>
  <si>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</si>
  <si>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</si>
  <si>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</si>
  <si>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</si>
  <si>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</si>
  <si>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</si>
  <si>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</si>
  <si>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</si>
  <si>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</si>
  <si>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</si>
  <si>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</si>
  <si>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</si>
  <si>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</si>
  <si>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</si>
  <si>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</si>
  <si>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</si>
  <si>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</si>
  <si>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</si>
  <si>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</si>
  <si>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</si>
  <si>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</si>
  <si>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</si>
  <si>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</si>
  <si>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</si>
  <si>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</si>
  <si>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</si>
  <si>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</si>
  <si>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</si>
  <si>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</si>
  <si>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</si>
  <si>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</si>
  <si>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</si>
  <si>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</si>
  <si>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</si>
  <si>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</si>
  <si>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</si>
  <si>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</si>
  <si>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</si>
  <si>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</si>
  <si>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</si>
  <si>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</si>
  <si>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Motpartsrisiko (CCR)</t>
  </si>
  <si>
    <t>CVA</t>
  </si>
  <si>
    <t>Markedsrisiko</t>
  </si>
  <si>
    <t>Operasjonell Risiko</t>
  </si>
  <si>
    <t>Gulvjustering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</si>
  <si>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</si>
  <si>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</si>
  <si>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</si>
  <si>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</si>
  <si>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</si>
  <si>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</si>
  <si>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</si>
  <si>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</si>
  <si>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</si>
  <si>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</si>
  <si>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</si>
  <si>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</si>
  <si>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</si>
  <si>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</si>
  <si>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</si>
  <si>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</si>
  <si>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</si>
  <si>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</si>
  <si>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Forpliktelser stiftet ved utstedelse av verdipapirer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</si>
  <si>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</si>
  <si>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</si>
  <si>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</si>
  <si>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</si>
  <si>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</si>
  <si>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</si>
  <si>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</si>
  <si>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</si>
  <si>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</si>
  <si>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</si>
  <si>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</si>
  <si>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</si>
  <si>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</si>
  <si>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</si>
  <si>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</si>
  <si>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</si>
  <si>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</si>
  <si>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</si>
  <si>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</si>
  <si>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</si>
  <si>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</si>
  <si>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</si>
  <si>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</si>
  <si>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</si>
  <si>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</si>
  <si>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</si>
  <si>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</si>
  <si>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</si>
  <si>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</si>
  <si>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</si>
  <si>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</si>
  <si>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</si>
  <si>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</si>
  <si>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</si>
  <si>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</si>
  <si>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</si>
  <si>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</si>
  <si>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</si>
  <si>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</si>
  <si>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</si>
  <si>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</si>
  <si>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</si>
  <si>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</si>
  <si>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</si>
  <si>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 før overgangsregel (Basel I-gulvet)</t>
  </si>
  <si>
    <t>Kapitalkrav overgangsregel (Basel I-gulvet)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</si>
  <si>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</si>
  <si>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</si>
  <si>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</si>
  <si>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</si>
  <si>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</si>
  <si>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</si>
  <si>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</si>
  <si>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</si>
  <si>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</si>
  <si>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herav kjernekapitaldekning i %</t>
  </si>
  <si>
    <t>herav tilleggskapitaldekning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</si>
  <si>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</si>
  <si>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</si>
  <si>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</si>
  <si>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</si>
  <si>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</si>
  <si>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</si>
  <si>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</si>
  <si>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</si>
  <si>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</si>
  <si>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</si>
  <si>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</si>
  <si>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</si>
  <si>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</si>
  <si>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</si>
  <si>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</si>
  <si>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</si>
  <si>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</si>
  <si>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</si>
  <si>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</si>
  <si>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</si>
  <si>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CL</t>
  </si>
  <si>
    <t>DE</t>
  </si>
  <si>
    <t>DK</t>
  </si>
  <si>
    <t>EE</t>
  </si>
  <si>
    <t>ES</t>
  </si>
  <si>
    <t>FI</t>
  </si>
  <si>
    <t>FO</t>
  </si>
  <si>
    <t>FR</t>
  </si>
  <si>
    <t>GB</t>
  </si>
  <si>
    <t>GR</t>
  </si>
  <si>
    <t>HK</t>
  </si>
  <si>
    <t>IS</t>
  </si>
  <si>
    <t>IT</t>
  </si>
  <si>
    <t>JP</t>
  </si>
  <si>
    <t>LT</t>
  </si>
  <si>
    <t>MT</t>
  </si>
  <si>
    <t>NL</t>
  </si>
  <si>
    <t>NO</t>
  </si>
  <si>
    <t>PH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</si>
  <si>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</si>
  <si>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</si>
  <si>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</si>
  <si>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</si>
  <si>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</si>
  <si>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</si>
  <si>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</si>
  <si>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</si>
  <si>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</si>
  <si>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</si>
  <si>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</si>
  <si>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</si>
  <si>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</si>
  <si>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</si>
  <si>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</si>
  <si>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</si>
  <si>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</si>
  <si>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</si>
  <si>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</si>
  <si>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</si>
  <si>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</si>
  <si>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</si>
  <si>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</si>
  <si>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</si>
  <si>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</si>
  <si>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</si>
  <si>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</si>
  <si>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</si>
  <si>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</si>
  <si>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Transport, privat/offentlig tjenesteytelse</t>
  </si>
  <si>
    <t>Offentlig forvaltning</t>
  </si>
  <si>
    <t>Utlandet</t>
  </si>
  <si>
    <t>Sum næringsliv/offentlig</t>
  </si>
  <si>
    <t>Personkunder</t>
  </si>
  <si>
    <t>Verdijustering utlån/innskudd til virkelig verdi</t>
  </si>
  <si>
    <t>Opptjente, ikke forfalte renter/Påløpte renter</t>
  </si>
  <si>
    <t>Individuelle nedskrivninger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</si>
  <si>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</si>
  <si>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</si>
  <si>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</si>
  <si>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</si>
  <si>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</si>
  <si>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</si>
  <si>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Aldersfordeling av betalingsmislighold (kundens totale engasjement)</t>
  </si>
  <si>
    <t>0-1 måneder</t>
  </si>
  <si>
    <t>1-3 måneder</t>
  </si>
  <si>
    <t>3-6 måneder</t>
  </si>
  <si>
    <t>6-12 måneder</t>
  </si>
  <si>
    <t>Over 12 måneder</t>
  </si>
  <si>
    <t>Brutto misligholdte engasjement</t>
  </si>
  <si>
    <t>Herav engasjement med tapsnedskrivning</t>
  </si>
  <si>
    <t>Herav engasjement uten tapsnedskrivning</t>
  </si>
  <si>
    <t>Aldersfordelt mislighold</t>
  </si>
  <si>
    <t>Tap på utlån og garantier</t>
  </si>
  <si>
    <t>Spesifikasjon av periodens tapskostnad</t>
  </si>
  <si>
    <t>Inngang på tidligere konstaterte tap</t>
  </si>
  <si>
    <t>Tapsspesifikasjon</t>
  </si>
  <si>
    <t>Inntil 1 mnd</t>
  </si>
  <si>
    <t>1-3 mnd</t>
  </si>
  <si>
    <t>3-12 mnd</t>
  </si>
  <si>
    <t>1-5 år</t>
  </si>
  <si>
    <t>Over 5 år</t>
  </si>
  <si>
    <t>NOK</t>
  </si>
  <si>
    <t>Val</t>
  </si>
  <si>
    <t>Renterisiko</t>
  </si>
  <si>
    <t>Norske kroner</t>
  </si>
  <si>
    <t>Valuta</t>
  </si>
  <si>
    <t>Herav: USD</t>
  </si>
  <si>
    <t>EUR</t>
  </si>
  <si>
    <t>JPY</t>
  </si>
  <si>
    <t>CHF</t>
  </si>
  <si>
    <t>Øvrige</t>
  </si>
  <si>
    <t>Sertifikater og obligasjoner</t>
  </si>
  <si>
    <t>Øvrige eiendeler</t>
  </si>
  <si>
    <t>Sum eiendeler</t>
  </si>
  <si>
    <t>Lån og innskudd fra kredittinstitusjoner</t>
  </si>
  <si>
    <t>Innskudd fra kunder</t>
  </si>
  <si>
    <t>Øvrige forpliktelser</t>
  </si>
  <si>
    <t>Sum forpliktelser og egenkapital</t>
  </si>
  <si>
    <t>Valutakontrakter</t>
  </si>
  <si>
    <t>Netto valutaeksponering</t>
  </si>
  <si>
    <t>Effekt ved 10 % kursendring</t>
  </si>
  <si>
    <t>Valutarisiko</t>
  </si>
  <si>
    <t>Aksjerisiko</t>
  </si>
  <si>
    <t>Verdi</t>
  </si>
  <si>
    <t>Markedsstrategisk portefølje</t>
  </si>
  <si>
    <t>Restrukturerningsportefølje</t>
  </si>
  <si>
    <t>Virksomhetsstrategisk portefølje</t>
  </si>
  <si>
    <t>Sum Aksjer</t>
  </si>
  <si>
    <t>Rammeverk</t>
  </si>
  <si>
    <t>Balanse</t>
  </si>
  <si>
    <t>Kreditt-risiko</t>
  </si>
  <si>
    <t>Motparts-risiko</t>
  </si>
  <si>
    <t>Markeds-risiko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</si>
  <si>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</si>
  <si>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</si>
  <si>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</si>
  <si>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</si>
  <si>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</si>
  <si>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</si>
  <si>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</si>
  <si>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</si>
  <si>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</si>
  <si>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</si>
  <si>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</si>
  <si>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</si>
  <si>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</si>
  <si>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</si>
  <si>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</si>
  <si>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</si>
  <si>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</si>
  <si>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</si>
  <si>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</si>
  <si>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</si>
  <si>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</si>
  <si>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</si>
  <si>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</si>
  <si>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</si>
  <si>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</si>
  <si>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</si>
  <si>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</si>
  <si>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</si>
  <si>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</si>
  <si>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</si>
  <si>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</si>
  <si>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</si>
  <si>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</si>
  <si>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</si>
  <si>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</si>
  <si>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</si>
  <si>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</si>
  <si>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</si>
  <si>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</si>
  <si>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</si>
  <si>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</si>
  <si>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</si>
  <si>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</si>
  <si>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</si>
  <si>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</si>
  <si>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</si>
  <si>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</si>
  <si>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</si>
  <si>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</si>
  <si>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</si>
  <si>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</si>
  <si>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</si>
  <si>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</si>
  <si>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NO0010532765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</si>
  <si>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</si>
  <si>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</si>
  <si>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</si>
  <si>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</si>
  <si>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</si>
  <si>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</si>
  <si>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</si>
  <si>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</si>
  <si>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</si>
  <si>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</si>
  <si>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</si>
  <si>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</si>
  <si>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</si>
  <si>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</si>
  <si>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</si>
  <si>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500.000 NOK (pålydende)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</si>
  <si>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</si>
  <si>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</si>
  <si>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</si>
  <si>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</si>
  <si>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</si>
  <si>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</si>
  <si>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</si>
  <si>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</si>
  <si>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</si>
  <si>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</si>
  <si>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</si>
  <si>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</si>
  <si>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</si>
  <si>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</si>
  <si>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</si>
  <si>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</si>
  <si>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</si>
  <si>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</si>
  <si>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10.09.2019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</si>
  <si>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</si>
  <si>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</si>
  <si>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</si>
  <si>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</si>
  <si>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Deretter årlig</t>
  </si>
  <si>
    <t>Renter/utbytte</t>
  </si>
  <si>
    <t>Fast eller flytende rente/utbytte</t>
  </si>
  <si>
    <t>Flytende</t>
  </si>
  <si>
    <t>Fast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</si>
  <si>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</si>
  <si>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</si>
  <si>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</si>
  <si>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</si>
  <si>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</si>
  <si>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</si>
  <si>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</si>
  <si>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</si>
  <si>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</si>
  <si>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</si>
  <si>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</si>
  <si>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</si>
  <si>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</si>
  <si>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</si>
  <si>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</si>
  <si>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</si>
  <si>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</si>
  <si>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</si>
  <si>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</si>
  <si>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</si>
  <si>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</si>
  <si>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</si>
  <si>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</si>
  <si>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</si>
  <si>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</si>
  <si>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Kapitaldekning &lt; 8 % eller kjernekapital &lt; 5 %</t>
  </si>
  <si>
    <t>Ren Kjernekapital &lt; 5,125%</t>
  </si>
  <si>
    <t>Hvis nedskrivning, hel eller delvis</t>
  </si>
  <si>
    <t>Hel eller delvis</t>
  </si>
  <si>
    <t>Hvis nedskrivning, med endelig virkning eller midlertidig</t>
  </si>
  <si>
    <t>Midlertidig</t>
  </si>
  <si>
    <t>Endelig eller konvertering til ren kjernekapital</t>
  </si>
  <si>
    <t>Hvis midlertidig nedskrivning, beskrivelse av oppskrivningsmekanismen</t>
  </si>
  <si>
    <t xml:space="preserve">Ved utbytte/innfrielse/tilbakekjøp av kjernekapital 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</si>
  <si>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</si>
  <si>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</si>
  <si>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</si>
  <si>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</si>
  <si>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</si>
  <si>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</si>
  <si>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Forklaring til de enkelte rader:</t>
  </si>
  <si>
    <t>Finanstilsynets rundskriv 14/2014, vedlegg 2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</si>
  <si>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</si>
  <si>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</si>
  <si>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</si>
  <si>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</si>
  <si>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</si>
  <si>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</si>
  <si>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</si>
  <si>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</si>
  <si>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</si>
  <si>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</si>
  <si>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</si>
  <si>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</si>
  <si>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</si>
  <si>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</si>
  <si>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</si>
  <si>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</si>
  <si>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</si>
  <si>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(Tall i hele kroner)</t>
  </si>
  <si>
    <t>Tall er oppgitt i millioner kroner og prosent om ikke annet er oppgitt.</t>
  </si>
  <si>
    <t>LV</t>
  </si>
  <si>
    <t>PT</t>
  </si>
  <si>
    <t>-</t>
  </si>
  <si>
    <t>31.12.18</t>
  </si>
  <si>
    <t>UTLÅN TIL KUNDER</t>
  </si>
  <si>
    <t>Sum brutto utlån og fordringer på kunder</t>
  </si>
  <si>
    <t>Forventet tap (ECL) - Steg 1</t>
  </si>
  <si>
    <t>Forventet tap (ECL) - Steg 2</t>
  </si>
  <si>
    <t>Forventet tap (ECL) - Steg 3</t>
  </si>
  <si>
    <t>Gruppevise nedskrivninger (IAS 39)</t>
  </si>
  <si>
    <t>Sum netto utlån og fordringer på kunder</t>
  </si>
  <si>
    <t>Herav utlån vurdert til amortisert kost</t>
  </si>
  <si>
    <t>Herav utlån vurdert til virkelig verdi</t>
  </si>
  <si>
    <t>Innskudd</t>
  </si>
  <si>
    <t>Periodens endring i nedskrivninger på grupper av utlån (IAS 39)</t>
  </si>
  <si>
    <t>Endring i ECL Steg 1</t>
  </si>
  <si>
    <t>Endring i ECL Steg 2</t>
  </si>
  <si>
    <t>Endring i ECL Steg 3</t>
  </si>
  <si>
    <t>Økning i eksisterende individuelle nedskrivninger</t>
  </si>
  <si>
    <t>Nye individuelle nedskrivninger</t>
  </si>
  <si>
    <t>Konstaterte tap dekket av tidligere individuelle nedskrivninger</t>
  </si>
  <si>
    <t>Reversering av tidligere individuelle nedskrivninger</t>
  </si>
  <si>
    <t xml:space="preserve">Konstaterte tap hvor det tidligere ikke er avsatt for individuelle nedskrivninger </t>
  </si>
  <si>
    <t>Endring i ECL i perioden</t>
  </si>
  <si>
    <t>Steg 1</t>
  </si>
  <si>
    <t>Steg 2</t>
  </si>
  <si>
    <t>Steg 3</t>
  </si>
  <si>
    <t>Totale nedskrivninger pr 31.12.2017 ihht IAS 39</t>
  </si>
  <si>
    <t>Effekt av endring av regler ifbm overgang til IFRS 9</t>
  </si>
  <si>
    <t>ECL 01.01.2018 ihht IFRS 9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</si>
  <si>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</si>
  <si>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</si>
  <si>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</si>
  <si>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</si>
  <si>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</si>
  <si>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</si>
  <si>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Endring i individuelle tapsnedskrivninger</t>
  </si>
  <si>
    <t>ECL  31.12.2018</t>
  </si>
  <si>
    <t xml:space="preserve"> - herav forventet tap på utlån</t>
  </si>
  <si>
    <t xml:space="preserve"> - herav forventet tap på garantier</t>
  </si>
  <si>
    <t>Forklaring av endring i ECL</t>
  </si>
  <si>
    <t>Engasjement (eksponering) fordelt på risikogrupper basert på sannsynligheten for mislighold</t>
  </si>
  <si>
    <t>Sum 31.12.2018</t>
  </si>
  <si>
    <t>Lav risikoklasse (0 % - &lt; 0,5 %)</t>
  </si>
  <si>
    <t>Middels risikoklasse (0,5 % - &lt; 3 %)</t>
  </si>
  <si>
    <t>Høy risikoklasse (3 % - &lt;100 %)</t>
  </si>
  <si>
    <t>Misligholdte/tapsutsatte engasjement</t>
  </si>
  <si>
    <t>Brutto engasjement før ECL</t>
  </si>
  <si>
    <t xml:space="preserve">- Forventet tap (ECL) </t>
  </si>
  <si>
    <t>Netto engasjement *)</t>
  </si>
  <si>
    <t>Engasjement (eksponering) fordelt på risikogrupper basert på sannsynlighet for mislighold</t>
  </si>
  <si>
    <t>Endring i eksponering i perioden</t>
  </si>
  <si>
    <t>Eksponering 01.01.2018 ihht IFRS 9</t>
  </si>
  <si>
    <t>Eksponering 31.12.2018*</t>
  </si>
  <si>
    <t>Innskudd fra husholdninger og små ikke-finansielle foretak</t>
  </si>
  <si>
    <t>AE</t>
  </si>
  <si>
    <t>AM</t>
  </si>
  <si>
    <t>AT</t>
  </si>
  <si>
    <t>DO</t>
  </si>
  <si>
    <t>HR</t>
  </si>
  <si>
    <t>IL</t>
  </si>
  <si>
    <t>IN</t>
  </si>
  <si>
    <t>KE</t>
  </si>
  <si>
    <t>LU</t>
  </si>
  <si>
    <t>MC</t>
  </si>
  <si>
    <t>TR</t>
  </si>
  <si>
    <t>UA</t>
  </si>
  <si>
    <t>[0.25,0.50)</t>
  </si>
  <si>
    <t>[0.50,0.75)</t>
  </si>
  <si>
    <t>Øvrige massemarked</t>
  </si>
  <si>
    <t>Generelle foretak</t>
  </si>
  <si>
    <t>Risikovektede eiendeler 31.12.2018</t>
  </si>
  <si>
    <t>Engasjement i mislighold UB Q4 2018</t>
  </si>
  <si>
    <t>Opptjent egenkapital i form av tilbakeholdte resultater</t>
  </si>
  <si>
    <t>Risikovektede eiendeler 31.03.19</t>
  </si>
  <si>
    <t>BE</t>
  </si>
  <si>
    <t>30.06.19</t>
  </si>
  <si>
    <t>ANDORRA</t>
  </si>
  <si>
    <t>UNITED ARAB EMIRATES</t>
  </si>
  <si>
    <t>ARMENIA</t>
  </si>
  <si>
    <t>AUSTRIA</t>
  </si>
  <si>
    <t>AUSTRALIA</t>
  </si>
  <si>
    <t>BELGIUM</t>
  </si>
  <si>
    <t>BULGARIA</t>
  </si>
  <si>
    <t>BRAZIL</t>
  </si>
  <si>
    <t>CANADA</t>
  </si>
  <si>
    <t>SWITZERLAND</t>
  </si>
  <si>
    <t>CHILE</t>
  </si>
  <si>
    <t>GERMANY</t>
  </si>
  <si>
    <t>DENMARK</t>
  </si>
  <si>
    <t>DOMINICAN REPUBLIC</t>
  </si>
  <si>
    <t>ESTONIA</t>
  </si>
  <si>
    <t>SPAIN</t>
  </si>
  <si>
    <t>FINLAND</t>
  </si>
  <si>
    <t>FAROE ISLANDS</t>
  </si>
  <si>
    <t>FRANCE</t>
  </si>
  <si>
    <t>UNITED KINGDOM</t>
  </si>
  <si>
    <t>GREECE</t>
  </si>
  <si>
    <t>HONG KONG</t>
  </si>
  <si>
    <t>CROATIA</t>
  </si>
  <si>
    <t>ISRAEL</t>
  </si>
  <si>
    <t>INDIA</t>
  </si>
  <si>
    <t>ICELAND</t>
  </si>
  <si>
    <t>ITALY</t>
  </si>
  <si>
    <t>JAPAN</t>
  </si>
  <si>
    <t>KENYA</t>
  </si>
  <si>
    <t>LITHUANIA</t>
  </si>
  <si>
    <t>LUXEMBOURG</t>
  </si>
  <si>
    <t>LATVIA</t>
  </si>
  <si>
    <t>MONACO</t>
  </si>
  <si>
    <t>MALTA</t>
  </si>
  <si>
    <t>NETHERLANDS</t>
  </si>
  <si>
    <t>NORWAY</t>
  </si>
  <si>
    <t>PHILIPPINES</t>
  </si>
  <si>
    <t>POLAND</t>
  </si>
  <si>
    <t>PORTUGAL</t>
  </si>
  <si>
    <t>ROMANIA</t>
  </si>
  <si>
    <t>SAUDI ARABIA</t>
  </si>
  <si>
    <t>SWEDEN</t>
  </si>
  <si>
    <t>SINGAPORE</t>
  </si>
  <si>
    <t>SLOVENIA</t>
  </si>
  <si>
    <t>SK</t>
  </si>
  <si>
    <t>SLOVAKIA</t>
  </si>
  <si>
    <t>THAILAND</t>
  </si>
  <si>
    <t>TURKEY</t>
  </si>
  <si>
    <t>UKRAINE</t>
  </si>
  <si>
    <t>UNITED STATES</t>
  </si>
  <si>
    <t>Engasjement i mislighold UB Q2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</si>
</sst>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</numFmts>
  <fonts count="109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6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7" fontId="6" fillId="61" borderId="12" applyFont="0">
      <alignment horizontal="right" vertical="center"/>
      <protection locked="0"/>
    </xf>
    <xf numFmtId="168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9" fontId="6" fillId="61" borderId="12" applyFont="0">
      <alignment horizontal="right" vertical="center"/>
      <protection locked="0"/>
    </xf>
    <xf numFmtId="170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7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9" fontId="6" fillId="66" borderId="12" applyFont="0">
      <alignment horizontal="right" vertical="center"/>
      <protection locked="0"/>
    </xf>
    <xf numFmtId="170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6" fontId="7" fillId="72" borderId="26">
      <alignment horizontal="left"/>
    </xf>
    <xf numFmtId="176" fontId="7" fillId="73" borderId="26">
      <alignment horizontal="left"/>
    </xf>
    <xf numFmtId="49" fontId="77" fillId="0" borderId="0"/>
    <xf numFmtId="176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6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6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6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7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8" fontId="6" fillId="57" borderId="12" applyFont="0">
      <alignment horizontal="right" vertical="center"/>
    </xf>
    <xf numFmtId="167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9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3" borderId="12" applyFont="0">
      <alignment vertical="center"/>
    </xf>
    <xf numFmtId="1" fontId="6" fillId="83" borderId="12" applyFont="0">
      <alignment horizontal="right"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9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8" fontId="6" fillId="84" borderId="12" applyFont="0">
      <alignment vertical="center"/>
    </xf>
    <xf numFmtId="9" fontId="6" fillId="84" borderId="12" applyFont="0">
      <alignment horizontal="right" vertical="center"/>
    </xf>
    <xf numFmtId="166" fontId="6" fillId="85" borderId="12">
      <alignment vertical="center"/>
    </xf>
    <xf numFmtId="168" fontId="6" fillId="86" borderId="12" applyFont="0">
      <alignment horizontal="right" vertical="center"/>
    </xf>
    <xf numFmtId="1" fontId="6" fillId="86" borderId="12" applyFont="0">
      <alignment horizontal="right" vertical="center"/>
    </xf>
    <xf numFmtId="168" fontId="6" fillId="86" borderId="12" applyFont="0">
      <alignment vertical="center"/>
    </xf>
    <xf numFmtId="167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9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499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4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0" fillId="0" borderId="39" xfId="12" applyNumberFormat="1" applyFont="1" applyFill="1" applyBorder="1" applyAlignment="1">
      <alignment horizontal="right" vertical="center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3" fontId="86" fillId="0" borderId="39" xfId="12" applyNumberFormat="1" applyFont="1" applyFill="1" applyBorder="1" applyAlignment="1">
      <alignment horizontal="left" vertical="top" wrapText="1" inden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2" xfId="15131" applyFont="1" applyFill="1" applyBorder="1" applyAlignment="1">
      <alignment horizontal="right" vertical="center"/>
    </xf>
    <xf numFmtId="0" fontId="86" fillId="0" borderId="63" xfId="15131" applyFont="1" applyFill="1" applyBorder="1" applyAlignment="1">
      <alignment horizontal="right"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5" fontId="87" fillId="0" borderId="0" xfId="24" applyNumberFormat="1" applyFont="1"/>
    <xf numFmtId="187" fontId="99" fillId="87" borderId="11" xfId="15138" applyNumberFormat="1" applyFont="1" applyFill="1" applyBorder="1"/>
    <xf numFmtId="187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 applyAlignment="1">
      <alignment vertical="center"/>
    </xf>
    <xf numFmtId="0" fontId="99" fillId="0" borderId="11" xfId="0" applyFont="1" applyBorder="1"/>
    <xf numFmtId="3" fontId="0" fillId="87" borderId="11" xfId="0" applyNumberFormat="1" applyFont="1" applyFill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0" fontId="99" fillId="0" borderId="11" xfId="0" applyFont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99" fillId="0" borderId="11" xfId="0" applyFont="1" applyBorder="1" applyAlignment="1">
      <alignment horizontal="right" vertical="center" wrapText="1"/>
    </xf>
    <xf numFmtId="0" fontId="101" fillId="0" borderId="35" xfId="0" applyFont="1" applyBorder="1" applyAlignment="1"/>
    <xf numFmtId="0" fontId="98" fillId="0" borderId="11" xfId="0" applyFont="1" applyBorder="1" applyAlignment="1">
      <alignment vertical="center"/>
    </xf>
    <xf numFmtId="3" fontId="99" fillId="0" borderId="11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3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3" fontId="0" fillId="0" borderId="0" xfId="0" applyNumberFormat="1" applyFont="1" applyAlignment="1">
      <alignment horizontal="right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14" xfId="0" applyNumberFormat="1" applyFont="1" applyBorder="1"/>
    <xf numFmtId="3" fontId="0" fillId="0" borderId="31" xfId="0" applyNumberFormat="1" applyFont="1" applyBorder="1"/>
    <xf numFmtId="0" fontId="0" fillId="0" borderId="33" xfId="0" applyFont="1" applyBorder="1"/>
    <xf numFmtId="3" fontId="0" fillId="0" borderId="33" xfId="0" applyNumberFormat="1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3" fontId="0" fillId="0" borderId="35" xfId="15144" applyNumberFormat="1" applyFont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15135" applyFont="1" applyBorder="1"/>
    <xf numFmtId="184" fontId="0" fillId="0" borderId="12" xfId="0" applyNumberFormat="1" applyFont="1" applyBorder="1"/>
    <xf numFmtId="184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184" fontId="0" fillId="0" borderId="0" xfId="15135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4" fontId="87" fillId="0" borderId="36" xfId="15135" applyNumberFormat="1" applyFont="1" applyBorder="1"/>
    <xf numFmtId="184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3" fontId="92" fillId="0" borderId="12" xfId="15143" applyNumberFormat="1" applyFont="1" applyBorder="1" applyAlignment="1">
      <alignment wrapText="1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0" borderId="47" xfId="12" applyNumberFormat="1" applyFont="1" applyFill="1" applyBorder="1" applyAlignment="1">
      <alignment horizontal="right" vertical="center" wrapText="1"/>
    </xf>
    <xf numFmtId="3" fontId="7" fillId="0" borderId="50" xfId="12" applyNumberFormat="1" applyFont="1" applyFill="1" applyBorder="1" applyAlignment="1">
      <alignment horizontal="right" vertical="center" wrapText="1"/>
    </xf>
    <xf numFmtId="3" fontId="7" fillId="0" borderId="51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3" fontId="7" fillId="0" borderId="55" xfId="12" applyNumberFormat="1" applyFont="1" applyFill="1" applyBorder="1" applyAlignment="1">
      <alignment horizontal="right" vertical="center" wrapText="1"/>
    </xf>
    <xf numFmtId="3" fontId="7" fillId="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0" borderId="44" xfId="12" applyNumberFormat="1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184" fontId="7" fillId="0" borderId="61" xfId="15133" applyNumberFormat="1" applyFont="1" applyFill="1" applyBorder="1" applyAlignment="1">
      <alignment horizontal="right" vertical="center" wrapText="1"/>
    </xf>
    <xf numFmtId="0" fontId="7" fillId="0" borderId="0" xfId="15134" applyFont="1"/>
    <xf numFmtId="3" fontId="7" fillId="0" borderId="26" xfId="15131" applyNumberFormat="1" applyFont="1" applyFill="1" applyBorder="1" applyAlignment="1">
      <alignment horizontal="right" vertical="center"/>
    </xf>
    <xf numFmtId="3" fontId="7" fillId="90" borderId="26" xfId="15131" applyNumberFormat="1" applyFont="1" applyFill="1" applyBorder="1" applyAlignment="1">
      <alignment horizontal="right" vertical="center"/>
    </xf>
    <xf numFmtId="1" fontId="7" fillId="90" borderId="70" xfId="15131" applyNumberFormat="1" applyFont="1" applyFill="1" applyBorder="1" applyAlignment="1">
      <alignment horizontal="right" vertical="center"/>
    </xf>
    <xf numFmtId="184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4" fontId="87" fillId="0" borderId="33" xfId="15135" applyNumberFormat="1" applyFont="1" applyBorder="1"/>
    <xf numFmtId="1" fontId="87" fillId="0" borderId="14" xfId="24" applyNumberFormat="1" applyFont="1" applyBorder="1"/>
    <xf numFmtId="183" fontId="28" fillId="0" borderId="12" xfId="15141" applyNumberFormat="1" applyFont="1" applyBorder="1"/>
    <xf numFmtId="183" fontId="0" fillId="0" borderId="33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184" fontId="0" fillId="0" borderId="0" xfId="15135" applyNumberFormat="1" applyFont="1"/>
    <xf numFmtId="0" fontId="94" fillId="0" borderId="0" xfId="2" applyFont="1" applyBorder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184" fontId="0" fillId="0" borderId="0" xfId="15135" applyNumberFormat="1" applyFont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3" fontId="0" fillId="0" borderId="31" xfId="15143" applyNumberFormat="1" applyFont="1" applyFill="1" applyBorder="1" applyAlignment="1">
      <alignment wrapText="1"/>
    </xf>
    <xf numFmtId="3" fontId="0" fillId="0" borderId="31" xfId="15143" applyNumberFormat="1" applyFont="1" applyFill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0" borderId="18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49" fontId="86" fillId="88" borderId="18" xfId="24" applyNumberFormat="1" applyFont="1" applyFill="1" applyBorder="1" applyAlignment="1">
      <alignment horizontal="right"/>
    </xf>
    <xf numFmtId="3" fontId="0" fillId="87" borderId="0" xfId="0" applyNumberFormat="1" applyFont="1" applyFill="1" applyBorder="1"/>
    <xf numFmtId="3" fontId="0" fillId="87" borderId="11" xfId="0" applyNumberFormat="1" applyFont="1" applyFill="1" applyBorder="1"/>
    <xf numFmtId="3" fontId="0" fillId="87" borderId="0" xfId="0" applyNumberFormat="1" applyFont="1" applyFill="1" applyBorder="1" applyAlignment="1">
      <alignment horizontal="right" wrapText="1"/>
    </xf>
    <xf numFmtId="3" fontId="0" fillId="87" borderId="0" xfId="0" applyNumberFormat="1" applyFont="1" applyFill="1"/>
    <xf numFmtId="3" fontId="99" fillId="87" borderId="0" xfId="0" applyNumberFormat="1" applyFont="1" applyFill="1"/>
    <xf numFmtId="3" fontId="0" fillId="87" borderId="11" xfId="0" applyNumberFormat="1" applyFont="1" applyFill="1" applyBorder="1" applyAlignment="1">
      <alignment horizontal="right" wrapText="1"/>
    </xf>
    <xf numFmtId="3" fontId="0" fillId="87" borderId="35" xfId="0" applyNumberFormat="1" applyFont="1" applyFill="1" applyBorder="1"/>
    <xf numFmtId="3" fontId="0" fillId="87" borderId="0" xfId="0" applyNumberFormat="1" applyFont="1" applyFill="1" applyBorder="1"/>
    <xf numFmtId="3" fontId="0" fillId="0" borderId="0" xfId="0" applyNumberFormat="1" applyFont="1" applyFill="1" applyBorder="1"/>
    <xf numFmtId="0" fontId="99" fillId="0" borderId="0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ill="1" applyBorder="1"/>
    <xf numFmtId="3" fontId="0" fillId="87" borderId="35" xfId="0" applyNumberFormat="1" applyFont="1" applyFill="1" applyBorder="1"/>
    <xf numFmtId="3" fontId="0" fillId="87" borderId="11" xfId="0" applyNumberFormat="1" applyFont="1" applyFill="1" applyBorder="1"/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3" fontId="0" fillId="0" borderId="35" xfId="0" applyNumberFormat="1" applyFont="1" applyFill="1" applyBorder="1"/>
    <xf numFmtId="3" fontId="0" fillId="0" borderId="11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0" borderId="11" xfId="0" applyFont="1" applyBorder="1"/>
    <xf numFmtId="0" fontId="98" fillId="87" borderId="11" xfId="0" applyFont="1" applyFill="1" applyBorder="1" applyAlignment="1">
      <alignment horizontal="right" vertical="center" wrapText="1"/>
    </xf>
    <xf numFmtId="0" fontId="98" fillId="0" borderId="11" xfId="0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35" xfId="0" applyBorder="1"/>
    <xf numFmtId="3" fontId="0" fillId="0" borderId="0" xfId="0" applyNumberFormat="1" applyFont="1" applyFill="1" applyBorder="1"/>
    <xf numFmtId="3" fontId="0" fillId="87" borderId="0" xfId="0" applyNumberFormat="1" applyFont="1" applyFill="1" applyBorder="1" applyAlignment="1">
      <alignment horizontal="right" wrapText="1"/>
    </xf>
    <xf numFmtId="3" fontId="87" fillId="87" borderId="0" xfId="0" applyNumberFormat="1" applyFont="1" applyFill="1" applyBorder="1" applyAlignment="1">
      <alignment horizontal="right" wrapText="1"/>
    </xf>
    <xf numFmtId="3" fontId="87" fillId="87" borderId="0" xfId="0" applyNumberFormat="1" applyFont="1" applyFill="1"/>
    <xf numFmtId="3" fontId="0" fillId="87" borderId="0" xfId="0" applyNumberFormat="1" applyFont="1" applyFill="1"/>
    <xf numFmtId="3" fontId="0" fillId="87" borderId="0" xfId="0" applyNumberFormat="1" applyFont="1" applyFill="1" applyAlignment="1">
      <alignment horizontal="center"/>
    </xf>
    <xf numFmtId="3" fontId="0" fillId="87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/>
    <xf numFmtId="3" fontId="0" fillId="87" borderId="29" xfId="0" applyNumberFormat="1" applyFont="1" applyFill="1" applyBorder="1"/>
    <xf numFmtId="0" fontId="0" fillId="0" borderId="29" xfId="0" applyBorder="1"/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7" fontId="0" fillId="0" borderId="0" xfId="0" applyNumberFormat="1" applyFont="1" applyBorder="1"/>
    <xf numFmtId="187" fontId="0" fillId="0" borderId="35" xfId="0" applyNumberFormat="1" applyFont="1" applyBorder="1"/>
    <xf numFmtId="3" fontId="0" fillId="87" borderId="0" xfId="0" applyNumberFormat="1" applyFont="1" applyFill="1" applyBorder="1"/>
    <xf numFmtId="187" fontId="0" fillId="87" borderId="0" xfId="0" applyNumberFormat="1" applyFont="1" applyFill="1" applyBorder="1"/>
    <xf numFmtId="187" fontId="0" fillId="87" borderId="35" xfId="0" applyNumberFormat="1" applyFont="1" applyFill="1" applyBorder="1"/>
    <xf numFmtId="3" fontId="0" fillId="0" borderId="0" xfId="0" applyNumberFormat="1" applyFont="1" applyFill="1" applyBorder="1"/>
    <xf numFmtId="187" fontId="0" fillId="0" borderId="0" xfId="0" applyNumberFormat="1" applyFont="1" applyFill="1" applyBorder="1"/>
    <xf numFmtId="187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0" fontId="98" fillId="0" borderId="11" xfId="0" applyFont="1" applyBorder="1" applyAlignment="1">
      <alignment horizontal="right" wrapText="1"/>
    </xf>
    <xf numFmtId="3" fontId="0" fillId="87" borderId="0" xfId="0" applyNumberFormat="1" applyFont="1" applyFill="1" applyBorder="1"/>
    <xf numFmtId="3" fontId="0" fillId="87" borderId="35" xfId="0" applyNumberFormat="1" applyFont="1" applyFill="1" applyBorder="1"/>
    <xf numFmtId="3" fontId="0" fillId="87" borderId="0" xfId="0" applyNumberFormat="1" applyFon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11" xfId="0" applyBorder="1"/>
    <xf numFmtId="0" fontId="0" fillId="0" borderId="0" xfId="0" applyFill="1"/>
    <xf numFmtId="0" fontId="98" fillId="0" borderId="11" xfId="0" applyFont="1" applyBorder="1"/>
    <xf numFmtId="3" fontId="0" fillId="0" borderId="0" xfId="0" applyNumberFormat="1" applyFont="1" applyFill="1" applyBorder="1"/>
    <xf numFmtId="0" fontId="98" fillId="87" borderId="11" xfId="0" applyFont="1" applyFill="1" applyBorder="1"/>
    <xf numFmtId="183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ill="1"/>
    <xf numFmtId="0" fontId="0" fillId="0" borderId="11" xfId="0" applyFill="1" applyBorder="1"/>
    <xf numFmtId="0" fontId="0" fillId="0" borderId="11" xfId="0" applyBorder="1"/>
    <xf numFmtId="3" fontId="108" fillId="87" borderId="0" xfId="15188" applyNumberFormat="1" applyFont="1" applyFill="1" applyBorder="1"/>
    <xf numFmtId="3" fontId="108" fillId="87" borderId="11" xfId="15188" applyNumberFormat="1" applyFont="1" applyFill="1" applyBorder="1"/>
    <xf numFmtId="3" fontId="7" fillId="87" borderId="0" xfId="12984" applyNumberFormat="1" applyFill="1"/>
    <xf numFmtId="3" fontId="0" fillId="87" borderId="0" xfId="0" applyNumberFormat="1" applyFont="1" applyFill="1" applyAlignment="1">
      <alignment horizontal="center"/>
    </xf>
    <xf numFmtId="0" fontId="0" fillId="0" borderId="0" xfId="0" applyFill="1" applyBorder="1"/>
    <xf numFmtId="0" fontId="0" fillId="0" borderId="35" xfId="0" applyFill="1" applyBorder="1"/>
    <xf numFmtId="3" fontId="108" fillId="87" borderId="35" xfId="15188" applyNumberFormat="1" applyFont="1" applyFill="1" applyBorder="1"/>
    <xf numFmtId="0" fontId="84" fillId="0" borderId="0" xfId="0" applyFont="1" applyAlignment="1">
      <alignment horizontal="left"/>
    </xf>
    <xf numFmtId="0" fontId="28" fillId="0" borderId="0" xfId="0" applyFont="1"/>
    <xf numFmtId="0" fontId="98" fillId="0" borderId="11" xfId="0" applyFont="1" applyBorder="1"/>
    <xf numFmtId="0" fontId="0" fillId="0" borderId="0" xfId="0"/>
    <xf numFmtId="0" fontId="0" fillId="0" borderId="29" xfId="0" applyBorder="1"/>
    <xf numFmtId="0" fontId="0" fillId="0" borderId="11" xfId="0" applyBorder="1"/>
    <xf numFmtId="0" fontId="98" fillId="0" borderId="11" xfId="0" applyFont="1" applyBorder="1"/>
    <xf numFmtId="0" fontId="0" fillId="0" borderId="0" xfId="0" quotePrefix="1"/>
    <xf numFmtId="3" fontId="108" fillId="87" borderId="0" xfId="15195" applyNumberFormat="1" applyFont="1" applyFill="1" applyBorder="1"/>
    <xf numFmtId="3" fontId="0" fillId="87" borderId="29" xfId="0" applyNumberFormat="1" applyFill="1" applyBorder="1"/>
    <xf numFmtId="3" fontId="0" fillId="87" borderId="11" xfId="0" applyNumberFormat="1" applyFill="1" applyBorder="1"/>
    <xf numFmtId="0" fontId="84" fillId="0" borderId="35" xfId="0" applyFont="1" applyBorder="1" applyAlignment="1">
      <alignment horizontal="left"/>
    </xf>
    <xf numFmtId="0" fontId="0" fillId="0" borderId="0" xfId="0"/>
    <xf numFmtId="0" fontId="0" fillId="0" borderId="11" xfId="0" applyBorder="1"/>
    <xf numFmtId="183" fontId="7" fillId="87" borderId="0" xfId="15141" applyNumberFormat="1" applyFont="1" applyFill="1"/>
    <xf numFmtId="183" fontId="0" fillId="87" borderId="11" xfId="15141" applyNumberFormat="1" applyFont="1" applyFill="1" applyBorder="1"/>
    <xf numFmtId="183" fontId="0" fillId="87" borderId="0" xfId="15141" applyNumberFormat="1" applyFont="1" applyFill="1"/>
    <xf numFmtId="183" fontId="87" fillId="87" borderId="0" xfId="15141" applyNumberFormat="1" applyFont="1" applyFill="1"/>
    <xf numFmtId="183" fontId="7" fillId="87" borderId="11" xfId="15141" applyNumberFormat="1" applyFont="1" applyFill="1" applyBorder="1"/>
    <xf numFmtId="0" fontId="98" fillId="0" borderId="11" xfId="0" applyFont="1" applyBorder="1"/>
    <xf numFmtId="0" fontId="0" fillId="0" borderId="0" xfId="0" applyFill="1"/>
    <xf numFmtId="183" fontId="98" fillId="87" borderId="11" xfId="15141" applyNumberFormat="1" applyFont="1" applyFill="1" applyBorder="1"/>
    <xf numFmtId="0" fontId="84" fillId="0" borderId="0" xfId="0" applyFont="1"/>
    <xf numFmtId="11" fontId="0" fillId="0" borderId="12" xfId="15135" applyNumberFormat="1" applyFont="1" applyBorder="1" applyProtection="1">
      <protection locked="0"/>
    </xf>
    <xf numFmtId="11" fontId="0" fillId="0" borderId="12" xfId="15135" applyNumberFormat="1" applyFont="1" applyBorder="1"/>
    <xf numFmtId="183" fontId="87" fillId="87" borderId="35" xfId="15141" applyNumberFormat="1" applyFont="1" applyFill="1" applyBorder="1"/>
    <xf numFmtId="183" fontId="87" fillId="87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 applyFont="1"/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99" fillId="0" borderId="0" xfId="0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35" xfId="0" applyFont="1" applyBorder="1" applyAlignment="1">
      <alignment horizontal="left" vertical="center"/>
    </xf>
    <xf numFmtId="0" fontId="101" fillId="0" borderId="0" xfId="0" applyFont="1" applyFill="1" applyBorder="1" applyAlignment="1">
      <alignment horizontal="left"/>
    </xf>
    <xf numFmtId="0" fontId="84" fillId="0" borderId="35" xfId="0" applyFont="1" applyBorder="1" applyAlignment="1">
      <alignment horizontal="left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onomi%20og%20Styring/Risikostyring/Risikokontroll/Pilar%203/2016/Innhold/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onomi%20og%20Styring/Risikostyring/Risikokontroll/Pilar%203/2018/Q2/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inanstilsynet.no/Global/Venstremeny/Rundskriv_vedlegg/2014/4_kvartal/Rundskriv_14_2014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57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140625" customWidth="1"/>
    <col min="4" max="4" width="19.28515625" style="217" customWidth="1"/>
    <col min="5" max="5" width="18.42578125" style="217" bestFit="1" customWidth="1"/>
    <col min="6" max="6" width="35.140625" style="217" bestFit="1" customWidth="1"/>
    <col min="7" max="7" width="12.140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568</v>
      </c>
      <c r="E2" s="9" t="s">
        <v>569</v>
      </c>
      <c r="F2" s="9"/>
      <c r="G2" s="11"/>
    </row>
    <row r="3" spans="1:7">
      <c r="A3" s="3"/>
      <c r="B3" s="219" t="s">
        <v>577</v>
      </c>
      <c r="C3" s="4"/>
      <c r="D3" s="214"/>
      <c r="E3" s="214"/>
      <c r="F3" s="214"/>
      <c r="G3" s="1"/>
    </row>
    <row r="4" spans="1:7" s="221" customFormat="1">
      <c r="A4" s="254">
        <v>1</v>
      </c>
      <c r="B4" s="255" t="s">
        <v>27</v>
      </c>
      <c r="C4" s="255"/>
      <c r="D4" s="215">
        <v>43646</v>
      </c>
      <c r="E4" s="256" t="s">
        <v>572</v>
      </c>
      <c r="F4" s="256" t="s">
        <v>431</v>
      </c>
      <c r="G4" s="220"/>
    </row>
    <row r="5" spans="1:7">
      <c r="A5" s="3">
        <v>2</v>
      </c>
      <c r="B5" s="4" t="s">
        <v>146</v>
      </c>
      <c r="C5" s="4"/>
      <c r="D5" s="213">
        <v>43465</v>
      </c>
      <c r="E5" s="214" t="s">
        <v>573</v>
      </c>
      <c r="F5" s="214"/>
      <c r="G5" s="1"/>
    </row>
    <row r="6" spans="1:7">
      <c r="A6" s="5"/>
      <c r="B6" s="218" t="s">
        <v>9</v>
      </c>
      <c r="C6" s="6"/>
      <c r="D6" s="215"/>
      <c r="E6" s="216"/>
      <c r="F6" s="216"/>
      <c r="G6" s="2"/>
    </row>
    <row r="7" spans="1:7" s="221" customFormat="1">
      <c r="A7" s="247">
        <v>3</v>
      </c>
      <c r="B7" s="248" t="s">
        <v>218</v>
      </c>
      <c r="C7" s="248"/>
      <c r="D7" s="213">
        <v>43646</v>
      </c>
      <c r="E7" s="249" t="s">
        <v>572</v>
      </c>
      <c r="F7" s="249" t="s">
        <v>436</v>
      </c>
      <c r="G7" s="222"/>
    </row>
    <row r="8" spans="1:7">
      <c r="A8" s="5">
        <v>4</v>
      </c>
      <c r="B8" s="6" t="s">
        <v>239</v>
      </c>
      <c r="C8" s="6"/>
      <c r="D8" s="215">
        <v>43465</v>
      </c>
      <c r="E8" s="216" t="s">
        <v>573</v>
      </c>
      <c r="F8" s="216" t="s">
        <v>437</v>
      </c>
      <c r="G8" s="2"/>
    </row>
    <row r="9" spans="1:7">
      <c r="A9" s="3">
        <v>5</v>
      </c>
      <c r="B9" s="4" t="s">
        <v>243</v>
      </c>
      <c r="C9" s="4"/>
      <c r="D9" s="213">
        <v>43465</v>
      </c>
      <c r="E9" s="214" t="s">
        <v>573</v>
      </c>
      <c r="F9" s="214" t="s">
        <v>439</v>
      </c>
      <c r="G9" s="1"/>
    </row>
    <row r="10" spans="1:7">
      <c r="A10" s="5">
        <v>6</v>
      </c>
      <c r="B10" s="6" t="s">
        <v>7</v>
      </c>
      <c r="C10" s="6"/>
      <c r="D10" s="215">
        <v>43465</v>
      </c>
      <c r="E10" s="216" t="s">
        <v>573</v>
      </c>
      <c r="F10" s="216"/>
      <c r="G10" s="2"/>
    </row>
    <row r="11" spans="1:7">
      <c r="A11" s="3">
        <v>7</v>
      </c>
      <c r="B11" s="4" t="s">
        <v>209</v>
      </c>
      <c r="C11" s="4"/>
      <c r="D11" s="213">
        <v>43465</v>
      </c>
      <c r="E11" s="214" t="s">
        <v>573</v>
      </c>
      <c r="F11" s="214"/>
      <c r="G11" s="1"/>
    </row>
    <row r="12" spans="1:7">
      <c r="A12" s="5">
        <v>8</v>
      </c>
      <c r="B12" s="6" t="s">
        <v>9</v>
      </c>
      <c r="C12" s="6"/>
      <c r="D12" s="215">
        <v>43465</v>
      </c>
      <c r="E12" s="216" t="s">
        <v>573</v>
      </c>
      <c r="F12" s="216"/>
      <c r="G12" s="2"/>
    </row>
    <row r="13" spans="1:7" s="221" customFormat="1">
      <c r="A13" s="247">
        <v>9</v>
      </c>
      <c r="B13" s="248" t="s">
        <v>567</v>
      </c>
      <c r="C13" s="248"/>
      <c r="D13" s="213">
        <v>43646</v>
      </c>
      <c r="E13" s="249" t="s">
        <v>572</v>
      </c>
      <c r="F13" s="249" t="s">
        <v>441</v>
      </c>
      <c r="G13" s="222"/>
    </row>
    <row r="14" spans="1:7" s="221" customFormat="1">
      <c r="A14" s="254">
        <v>10</v>
      </c>
      <c r="B14" s="255" t="s">
        <v>340</v>
      </c>
      <c r="C14" s="255"/>
      <c r="D14" s="215">
        <v>43646</v>
      </c>
      <c r="E14" s="256" t="s">
        <v>572</v>
      </c>
      <c r="F14" s="256" t="s">
        <v>570</v>
      </c>
      <c r="G14" s="220"/>
    </row>
    <row r="15" spans="1:7" s="221" customFormat="1">
      <c r="A15" s="247">
        <v>11</v>
      </c>
      <c r="B15" s="248" t="s">
        <v>342</v>
      </c>
      <c r="C15" s="248"/>
      <c r="D15" s="213">
        <v>43646</v>
      </c>
      <c r="E15" s="249" t="s">
        <v>572</v>
      </c>
      <c r="F15" s="249" t="s">
        <v>570</v>
      </c>
      <c r="G15" s="222"/>
    </row>
    <row r="16" spans="1:7" s="221" customFormat="1">
      <c r="A16" s="254">
        <v>12</v>
      </c>
      <c r="B16" s="255" t="s">
        <v>344</v>
      </c>
      <c r="C16" s="255"/>
      <c r="D16" s="215">
        <v>43646</v>
      </c>
      <c r="E16" s="256" t="s">
        <v>572</v>
      </c>
      <c r="F16" s="256" t="s">
        <v>570</v>
      </c>
      <c r="G16" s="220"/>
    </row>
    <row r="17" spans="1:7" s="221" customFormat="1">
      <c r="A17" s="247">
        <v>13</v>
      </c>
      <c r="B17" s="248" t="s">
        <v>39</v>
      </c>
      <c r="C17" s="248"/>
      <c r="D17" s="213">
        <v>43646</v>
      </c>
      <c r="E17" s="249" t="s">
        <v>572</v>
      </c>
      <c r="F17" s="249" t="s">
        <v>443</v>
      </c>
      <c r="G17" s="222"/>
    </row>
    <row r="18" spans="1:7" s="221" customFormat="1">
      <c r="A18" s="254">
        <v>14</v>
      </c>
      <c r="B18" s="255" t="s">
        <v>56</v>
      </c>
      <c r="C18" s="255"/>
      <c r="D18" s="215">
        <v>43646</v>
      </c>
      <c r="E18" s="256" t="s">
        <v>572</v>
      </c>
      <c r="F18" s="256" t="s">
        <v>445</v>
      </c>
      <c r="G18" s="220"/>
    </row>
    <row r="19" spans="1:7">
      <c r="A19" s="3"/>
      <c r="B19" s="219" t="s">
        <v>447</v>
      </c>
      <c r="C19" s="4"/>
      <c r="D19" s="213"/>
      <c r="E19" s="214"/>
      <c r="F19" s="214"/>
      <c r="G19" s="1"/>
    </row>
    <row r="20" spans="1:7" s="221" customFormat="1">
      <c r="A20" s="254">
        <v>15</v>
      </c>
      <c r="B20" s="255" t="s">
        <v>84</v>
      </c>
      <c r="C20" s="255"/>
      <c r="D20" s="215">
        <v>43646</v>
      </c>
      <c r="E20" s="256" t="s">
        <v>572</v>
      </c>
      <c r="F20" s="256" t="s">
        <v>448</v>
      </c>
      <c r="G20" s="220"/>
    </row>
    <row r="21" spans="1:7">
      <c r="A21" s="247">
        <v>16</v>
      </c>
      <c r="B21" s="248" t="s">
        <v>104</v>
      </c>
      <c r="C21" s="248"/>
      <c r="D21" s="213">
        <v>43646</v>
      </c>
      <c r="E21" s="249" t="s">
        <v>574</v>
      </c>
      <c r="F21" s="249" t="s">
        <v>449</v>
      </c>
      <c r="G21" s="1"/>
    </row>
    <row r="22" spans="1:7">
      <c r="A22" s="5">
        <v>17</v>
      </c>
      <c r="B22" s="6" t="s">
        <v>351</v>
      </c>
      <c r="C22" s="6"/>
      <c r="D22" s="215">
        <v>43465</v>
      </c>
      <c r="E22" s="216" t="s">
        <v>573</v>
      </c>
      <c r="F22" s="216"/>
      <c r="G22" s="2"/>
    </row>
    <row r="23" spans="1:7">
      <c r="A23" s="3"/>
      <c r="B23" s="219" t="s">
        <v>210</v>
      </c>
      <c r="C23" s="4"/>
      <c r="D23" s="213"/>
      <c r="E23" s="214"/>
      <c r="F23" s="214"/>
      <c r="G23" s="1"/>
    </row>
    <row r="24" spans="1:7">
      <c r="A24" s="5">
        <v>18</v>
      </c>
      <c r="B24" s="6" t="s">
        <v>370</v>
      </c>
      <c r="C24" s="6"/>
      <c r="D24" s="215">
        <v>43465</v>
      </c>
      <c r="E24" s="216" t="s">
        <v>573</v>
      </c>
      <c r="F24" s="216"/>
      <c r="G24" s="2"/>
    </row>
    <row r="25" spans="1:7">
      <c r="A25" s="3">
        <v>19</v>
      </c>
      <c r="B25" s="4" t="s">
        <v>375</v>
      </c>
      <c r="C25" s="4"/>
      <c r="D25" s="213">
        <v>43465</v>
      </c>
      <c r="E25" s="214" t="s">
        <v>573</v>
      </c>
      <c r="F25" s="214"/>
      <c r="G25" s="1"/>
    </row>
    <row r="26" spans="1:7">
      <c r="A26" s="254">
        <v>20</v>
      </c>
      <c r="B26" s="255" t="s">
        <v>114</v>
      </c>
      <c r="C26" s="255"/>
      <c r="D26" s="215">
        <v>43646</v>
      </c>
      <c r="E26" s="256" t="s">
        <v>574</v>
      </c>
      <c r="F26" s="256" t="s">
        <v>452</v>
      </c>
      <c r="G26" s="2"/>
    </row>
    <row r="27" spans="1:7">
      <c r="A27" s="247">
        <v>21</v>
      </c>
      <c r="B27" s="248" t="s">
        <v>120</v>
      </c>
      <c r="C27" s="248"/>
      <c r="D27" s="213">
        <v>43646</v>
      </c>
      <c r="E27" s="249" t="s">
        <v>574</v>
      </c>
      <c r="F27" s="249" t="s">
        <v>454</v>
      </c>
      <c r="G27" s="1"/>
    </row>
    <row r="28" spans="1:7" s="221" customFormat="1">
      <c r="A28" s="254">
        <v>22</v>
      </c>
      <c r="B28" s="255" t="s">
        <v>145</v>
      </c>
      <c r="C28" s="255"/>
      <c r="D28" s="215">
        <v>43646</v>
      </c>
      <c r="E28" s="256" t="s">
        <v>572</v>
      </c>
      <c r="F28" s="256" t="s">
        <v>463</v>
      </c>
      <c r="G28" s="220"/>
    </row>
    <row r="29" spans="1:7">
      <c r="A29" s="247">
        <v>23</v>
      </c>
      <c r="B29" s="248" t="s">
        <v>164</v>
      </c>
      <c r="C29" s="248"/>
      <c r="D29" s="213">
        <v>43646</v>
      </c>
      <c r="E29" s="249" t="s">
        <v>574</v>
      </c>
      <c r="F29" s="249" t="s">
        <v>465</v>
      </c>
      <c r="G29" s="1"/>
    </row>
    <row r="30" spans="1:7" s="221" customFormat="1">
      <c r="A30" s="254">
        <v>24</v>
      </c>
      <c r="B30" s="255" t="s">
        <v>172</v>
      </c>
      <c r="C30" s="255"/>
      <c r="D30" s="215">
        <v>43646</v>
      </c>
      <c r="E30" s="256" t="s">
        <v>572</v>
      </c>
      <c r="F30" s="256" t="s">
        <v>466</v>
      </c>
      <c r="G30" s="220"/>
    </row>
    <row r="31" spans="1:7">
      <c r="A31" s="3">
        <v>25</v>
      </c>
      <c r="B31" s="4" t="s">
        <v>177</v>
      </c>
      <c r="C31" s="4"/>
      <c r="D31" s="213">
        <v>43465</v>
      </c>
      <c r="E31" s="214" t="s">
        <v>573</v>
      </c>
      <c r="F31" s="214" t="s">
        <v>467</v>
      </c>
      <c r="G31" s="1"/>
    </row>
    <row r="32" spans="1:7">
      <c r="A32" s="5">
        <v>26</v>
      </c>
      <c r="B32" s="6" t="s">
        <v>385</v>
      </c>
      <c r="C32" s="6"/>
      <c r="D32" s="215">
        <v>43465</v>
      </c>
      <c r="E32" s="216" t="s">
        <v>573</v>
      </c>
      <c r="F32" s="216"/>
      <c r="G32" s="2"/>
    </row>
    <row r="33" spans="1:7">
      <c r="A33" s="3">
        <v>27</v>
      </c>
      <c r="B33" s="4" t="s">
        <v>626</v>
      </c>
      <c r="C33" s="4"/>
      <c r="D33" s="213">
        <v>43465</v>
      </c>
      <c r="E33" s="214" t="s">
        <v>573</v>
      </c>
      <c r="F33" s="214"/>
      <c r="G33" s="1"/>
    </row>
    <row r="34" spans="1:7">
      <c r="A34" s="5">
        <v>28</v>
      </c>
      <c r="B34" s="6" t="s">
        <v>636</v>
      </c>
      <c r="C34" s="6"/>
      <c r="D34" s="215">
        <v>43465</v>
      </c>
      <c r="E34" s="216" t="s">
        <v>573</v>
      </c>
      <c r="F34" s="216"/>
      <c r="G34" s="2"/>
    </row>
    <row r="35" spans="1:7">
      <c r="A35" s="3">
        <v>29</v>
      </c>
      <c r="B35" s="4" t="s">
        <v>637</v>
      </c>
      <c r="C35" s="4"/>
      <c r="D35" s="213">
        <v>43465</v>
      </c>
      <c r="E35" s="214" t="s">
        <v>573</v>
      </c>
      <c r="F35" s="214"/>
      <c r="G35" s="1"/>
    </row>
    <row r="36" spans="1:7">
      <c r="A36" s="5">
        <v>30</v>
      </c>
      <c r="B36" s="6" t="s">
        <v>389</v>
      </c>
      <c r="C36" s="6"/>
      <c r="D36" s="215">
        <v>43465</v>
      </c>
      <c r="E36" s="216" t="s">
        <v>573</v>
      </c>
      <c r="F36" s="216"/>
      <c r="G36" s="2"/>
    </row>
    <row r="37" spans="1:7">
      <c r="A37" s="3"/>
      <c r="B37" s="219" t="s">
        <v>221</v>
      </c>
      <c r="C37" s="4"/>
      <c r="D37" s="213"/>
      <c r="E37" s="214"/>
      <c r="F37" s="214"/>
      <c r="G37" s="1"/>
    </row>
    <row r="38" spans="1:7">
      <c r="A38" s="5">
        <v>31</v>
      </c>
      <c r="B38" s="255" t="s">
        <v>187</v>
      </c>
      <c r="C38" s="255"/>
      <c r="D38" s="215">
        <v>43646</v>
      </c>
      <c r="E38" s="256" t="s">
        <v>574</v>
      </c>
      <c r="F38" s="256" t="s">
        <v>470</v>
      </c>
      <c r="G38" s="2"/>
    </row>
    <row r="39" spans="1:7">
      <c r="A39" s="3">
        <v>32</v>
      </c>
      <c r="B39" s="248" t="s">
        <v>194</v>
      </c>
      <c r="C39" s="248"/>
      <c r="D39" s="213">
        <v>43646</v>
      </c>
      <c r="E39" s="249" t="s">
        <v>574</v>
      </c>
      <c r="F39" s="249" t="s">
        <v>471</v>
      </c>
      <c r="G39" s="1"/>
    </row>
    <row r="40" spans="1:7">
      <c r="A40" s="5">
        <v>33</v>
      </c>
      <c r="B40" s="255" t="s">
        <v>202</v>
      </c>
      <c r="C40" s="255"/>
      <c r="D40" s="215">
        <v>43646</v>
      </c>
      <c r="E40" s="256" t="s">
        <v>574</v>
      </c>
      <c r="F40" s="256" t="s">
        <v>571</v>
      </c>
      <c r="G40" s="2"/>
    </row>
    <row r="41" spans="1:7">
      <c r="A41" s="3">
        <v>34</v>
      </c>
      <c r="B41" s="248" t="s">
        <v>207</v>
      </c>
      <c r="C41" s="248"/>
      <c r="D41" s="213">
        <v>43646</v>
      </c>
      <c r="E41" s="249" t="s">
        <v>574</v>
      </c>
      <c r="F41" s="249" t="s">
        <v>473</v>
      </c>
      <c r="G41" s="1"/>
    </row>
    <row r="42" spans="1:7">
      <c r="A42" s="5"/>
      <c r="B42" s="218" t="s">
        <v>215</v>
      </c>
      <c r="C42" s="6"/>
      <c r="D42" s="215"/>
      <c r="E42" s="216"/>
      <c r="F42" s="216"/>
      <c r="G42" s="2"/>
    </row>
    <row r="43" spans="1:7">
      <c r="A43" s="3">
        <v>35</v>
      </c>
      <c r="B43" s="4" t="s">
        <v>397</v>
      </c>
      <c r="C43" s="4"/>
      <c r="D43" s="213">
        <v>43465</v>
      </c>
      <c r="E43" s="214" t="s">
        <v>573</v>
      </c>
      <c r="F43" s="214"/>
      <c r="G43" s="1"/>
    </row>
    <row r="44" spans="1:7">
      <c r="A44" s="5">
        <v>36</v>
      </c>
      <c r="B44" s="6" t="s">
        <v>415</v>
      </c>
      <c r="C44" s="6"/>
      <c r="D44" s="215">
        <v>43465</v>
      </c>
      <c r="E44" s="216" t="s">
        <v>573</v>
      </c>
      <c r="F44" s="216"/>
      <c r="G44" s="2"/>
    </row>
    <row r="45" spans="1:7">
      <c r="A45" s="3">
        <v>37</v>
      </c>
      <c r="B45" s="4" t="s">
        <v>416</v>
      </c>
      <c r="C45" s="4"/>
      <c r="D45" s="213">
        <v>43465</v>
      </c>
      <c r="E45" s="214" t="s">
        <v>573</v>
      </c>
      <c r="F45" s="214"/>
      <c r="G45" s="1"/>
    </row>
    <row r="46" spans="1:7">
      <c r="A46" s="5"/>
      <c r="B46" s="218" t="s">
        <v>575</v>
      </c>
      <c r="C46" s="6"/>
      <c r="D46" s="215"/>
      <c r="E46" s="216"/>
      <c r="F46" s="216"/>
      <c r="G46" s="2"/>
    </row>
    <row r="47" spans="1:7">
      <c r="A47" s="3">
        <v>38</v>
      </c>
      <c r="B47" s="4" t="s">
        <v>576</v>
      </c>
      <c r="C47" s="4"/>
      <c r="D47" s="213">
        <v>43465</v>
      </c>
      <c r="E47" s="214" t="s">
        <v>573</v>
      </c>
      <c r="F47" s="214"/>
      <c r="G47" s="1"/>
    </row>
    <row r="48" spans="1:7">
      <c r="A48" s="5"/>
      <c r="B48" s="6"/>
      <c r="C48" s="6"/>
      <c r="D48" s="216"/>
      <c r="E48" s="216"/>
      <c r="F48" s="216"/>
      <c r="G48" s="2"/>
    </row>
    <row r="49" spans="1:7">
      <c r="A49" s="3"/>
      <c r="B49" s="248" t="s">
        <v>585</v>
      </c>
      <c r="C49" s="4"/>
      <c r="D49" s="214"/>
      <c r="E49" s="214"/>
      <c r="F49" s="214"/>
      <c r="G49" s="1"/>
    </row>
    <row r="50" spans="1:7">
      <c r="A50" s="5"/>
      <c r="B50" s="6"/>
      <c r="C50" s="6"/>
      <c r="D50" s="216"/>
      <c r="E50" s="216"/>
      <c r="F50" s="216"/>
      <c r="G50" s="2"/>
    </row>
    <row r="51" spans="1:7">
      <c r="A51" s="3"/>
      <c r="B51" s="4"/>
      <c r="C51" s="4"/>
      <c r="D51" s="214"/>
      <c r="E51" s="214"/>
      <c r="F51" s="214"/>
      <c r="G51" s="1"/>
    </row>
    <row r="52" spans="1:7" hidden="1">
      <c r="A52" s="5"/>
      <c r="B52" s="6"/>
      <c r="C52" s="6"/>
      <c r="D52" s="216"/>
      <c r="E52" s="216"/>
      <c r="F52" s="216"/>
      <c r="G52" s="2"/>
    </row>
    <row r="53" spans="1:7" hidden="1">
      <c r="A53" s="3"/>
      <c r="B53" s="4"/>
      <c r="C53" s="4"/>
      <c r="D53" s="214"/>
      <c r="E53" s="214"/>
      <c r="F53" s="214"/>
      <c r="G53" s="1"/>
    </row>
    <row r="54" spans="1:7"/>
    <row r="55" spans="1:7"/>
    <row r="56" spans="1:7"/>
    <row r="57" spans="1:7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8" location="14!A1" display="LR2 Uvektet kjernekapitalandel" xr:uid="{00000000-0004-0000-0000-00001A000000}"/>
    <hyperlink ref="A18" location="14!A1" display="14" xr:uid="{00000000-0004-0000-0000-00001B000000}"/>
    <hyperlink ref="B20" location="15!A1" display="LIQ1 LCR" xr:uid="{00000000-0004-0000-0000-00001C000000}"/>
    <hyperlink ref="A20" location="15!A1" display="15" xr:uid="{00000000-0004-0000-0000-00001D000000}"/>
    <hyperlink ref="B21" location="16!A1" display="LIQ2 NSFR" xr:uid="{00000000-0004-0000-0000-00001E000000}"/>
    <hyperlink ref="A21" location="16!A1" display="16" xr:uid="{00000000-0004-0000-0000-00001F000000}"/>
    <hyperlink ref="B22" location="17!A1" display="Sikkerhetsstilte eiendeler" xr:uid="{00000000-0004-0000-0000-000020000000}"/>
    <hyperlink ref="A22" location="17!A1" display="17" xr:uid="{00000000-0004-0000-0000-000021000000}"/>
    <hyperlink ref="B24" location="18!A1" display="Kreditteksponering etter sektor og næring" xr:uid="{00000000-0004-0000-0000-000022000000}"/>
    <hyperlink ref="A24" location="18!A1" display="18" xr:uid="{00000000-0004-0000-0000-000023000000}"/>
    <hyperlink ref="B25" location="19!A1" display="Kreditteksponering etter geografisk inndeling" xr:uid="{00000000-0004-0000-0000-000024000000}"/>
    <hyperlink ref="A25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7" location="21!A1" display="CR2 Endring i sammensetning av misligholdte lån" xr:uid="{00000000-0004-0000-0000-000028000000}"/>
    <hyperlink ref="A27" location="21!A1" display="21" xr:uid="{00000000-0004-0000-0000-000029000000}"/>
    <hyperlink ref="B28" location="22!A1" display="CR6 Eksponering i IRB-godkjente porteføljer" xr:uid="{00000000-0004-0000-0000-00002A000000}"/>
    <hyperlink ref="A28" location="22!A1" display="22" xr:uid="{00000000-0004-0000-0000-00002B000000}"/>
    <hyperlink ref="B29" location="23!A1" display="CR7 Bruk av kredittderivater og deres effekt på risikovektede eiendeler" xr:uid="{00000000-0004-0000-0000-00002C000000}"/>
    <hyperlink ref="A29" location="23!A1" display="23" xr:uid="{00000000-0004-0000-0000-00002D000000}"/>
    <hyperlink ref="B30" location="24!A1" display="CR8 Flytsoppstilling for endring i kredittrisikoeksponering under IRB metoden" xr:uid="{00000000-0004-0000-0000-00002E000000}"/>
    <hyperlink ref="A30" location="24!A1" display="24" xr:uid="{00000000-0004-0000-0000-00002F000000}"/>
    <hyperlink ref="B31" location="25!A1" display="CR9 Backtesting PD" xr:uid="{00000000-0004-0000-0000-000030000000}"/>
    <hyperlink ref="A31" location="25!A1" display="25" xr:uid="{00000000-0004-0000-0000-000031000000}"/>
    <hyperlink ref="B32" location="26!A1" display="Aldersfordelt mislighold" xr:uid="{00000000-0004-0000-0000-000032000000}"/>
    <hyperlink ref="A32" location="26!A1" display="26" xr:uid="{00000000-0004-0000-0000-000033000000}"/>
    <hyperlink ref="B33" location="27!A1" display="Forklaring av endring i nedskrivning på utlån og garantier" xr:uid="{00000000-0004-0000-0000-000034000000}"/>
    <hyperlink ref="A33" location="27!A1" display="27" xr:uid="{00000000-0004-0000-0000-000035000000}"/>
    <hyperlink ref="B34" location="28!A1" display="Nedskrivning på utlån og garantier etter sektor og næring" xr:uid="{00000000-0004-0000-0000-000036000000}"/>
    <hyperlink ref="A34" location="28!A1" display="28" xr:uid="{00000000-0004-0000-0000-000037000000}"/>
    <hyperlink ref="B35" location="29!A1" display="Tap på utlån og garantier fordelt på sektor og næring" xr:uid="{00000000-0004-0000-0000-000038000000}"/>
    <hyperlink ref="A35" location="29!A1" display="29" xr:uid="{00000000-0004-0000-0000-000039000000}"/>
    <hyperlink ref="B36" location="30!A1" display="Tapsspesifikasjon" xr:uid="{00000000-0004-0000-0000-00003A000000}"/>
    <hyperlink ref="A36" location="30!A1" display="30" xr:uid="{00000000-0004-0000-0000-00003B000000}"/>
    <hyperlink ref="B38" location="31!A1" display="CCR1 Motpartsrisiko etter beregningsmetode" xr:uid="{00000000-0004-0000-0000-00003C000000}"/>
    <hyperlink ref="A38" location="31!A1" display="31" xr:uid="{00000000-0004-0000-0000-00003D000000}"/>
    <hyperlink ref="B39" location="32!A1" display="CCR2 Kapitalkrav for CVA" xr:uid="{00000000-0004-0000-0000-00003E000000}"/>
    <hyperlink ref="A39" location="32!A1" display="32" xr:uid="{00000000-0004-0000-0000-00003F000000}"/>
    <hyperlink ref="B40" location="33!A1" display="CCR5 Sammensetning av sikkerhet for CCR eksponeringer" xr:uid="{00000000-0004-0000-0000-000040000000}"/>
    <hyperlink ref="A40" location="33!A1" display="33" xr:uid="{00000000-0004-0000-0000-000041000000}"/>
    <hyperlink ref="B41" location="34!A1" display="CCR6 Eksponering i kredittforsikring" xr:uid="{00000000-0004-0000-0000-000042000000}"/>
    <hyperlink ref="A41" location="34!A1" display="34" xr:uid="{00000000-0004-0000-0000-000043000000}"/>
    <hyperlink ref="B43" location="35!A1" display="Renterisiko" xr:uid="{00000000-0004-0000-0000-000044000000}"/>
    <hyperlink ref="A43" location="35!A1" display="35" xr:uid="{00000000-0004-0000-0000-000045000000}"/>
    <hyperlink ref="B44" location="36!A1" display="Valutarisiko" xr:uid="{00000000-0004-0000-0000-000046000000}"/>
    <hyperlink ref="A44" location="36!A1" display="36" xr:uid="{00000000-0004-0000-0000-000047000000}"/>
    <hyperlink ref="B45" location="37!A1" display="Aksjerisiko" xr:uid="{00000000-0004-0000-0000-000048000000}"/>
    <hyperlink ref="A45" location="37!A1" display="37" xr:uid="{00000000-0004-0000-0000-000049000000}"/>
    <hyperlink ref="A47" location="41!A1" display="41" xr:uid="{00000000-0004-0000-0000-00004A000000}"/>
    <hyperlink ref="B47" location="'38'!A1" display="Oversikt over tabeller og informasjon" xr:uid="{00000000-0004-0000-0000-00004B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showGridLines="0" zoomScaleNormal="100" workbookViewId="0"/>
  </sheetViews>
  <sheetFormatPr baseColWidth="10" defaultColWidth="4.42578125" defaultRowHeight="15"/>
  <cols>
    <col min="1" max="1" width="3" style="185" customWidth="1"/>
    <col min="2" max="2" width="4.7109375" style="185" customWidth="1"/>
    <col min="3" max="3" width="5.7109375" style="185" customWidth="1"/>
    <col min="4" max="4" width="98.7109375" style="185" bestFit="1" customWidth="1"/>
    <col min="5" max="5" width="27.28515625" style="185" bestFit="1" customWidth="1"/>
    <col min="6" max="6" width="35.140625" style="185" bestFit="1" customWidth="1"/>
    <col min="7" max="7" width="40.5703125" style="185" bestFit="1" customWidth="1"/>
    <col min="8" max="8" width="44.7109375" style="185" bestFit="1" customWidth="1"/>
    <col min="9" max="16384" width="4.42578125" style="185"/>
  </cols>
  <sheetData>
    <row r="1" spans="1:8" ht="6" customHeight="1"/>
    <row r="2" spans="1:8">
      <c r="A2" s="464" t="s">
        <v>28</v>
      </c>
      <c r="B2" s="464"/>
      <c r="C2" s="464"/>
      <c r="D2" s="464"/>
      <c r="E2" s="240"/>
    </row>
    <row r="5" spans="1:8">
      <c r="C5" s="12" t="s">
        <v>476</v>
      </c>
      <c r="D5" s="12"/>
      <c r="E5" s="12"/>
      <c r="F5" s="12"/>
      <c r="G5" s="12"/>
      <c r="H5" s="12"/>
    </row>
    <row r="6" spans="1:8">
      <c r="C6" s="209"/>
      <c r="D6" s="210"/>
      <c r="E6" s="210"/>
      <c r="F6" s="211"/>
      <c r="G6" s="211"/>
      <c r="H6" s="211"/>
    </row>
    <row r="7" spans="1:8">
      <c r="C7" s="186">
        <v>1</v>
      </c>
      <c r="D7" s="149" t="s">
        <v>477</v>
      </c>
      <c r="E7" s="186" t="s">
        <v>478</v>
      </c>
      <c r="F7" s="186" t="s">
        <v>478</v>
      </c>
      <c r="G7" s="186" t="s">
        <v>478</v>
      </c>
      <c r="H7" s="186" t="s">
        <v>478</v>
      </c>
    </row>
    <row r="8" spans="1:8">
      <c r="C8" s="186">
        <v>2</v>
      </c>
      <c r="D8" s="149" t="s">
        <v>479</v>
      </c>
      <c r="E8" s="186" t="s">
        <v>578</v>
      </c>
      <c r="F8" s="186" t="s">
        <v>480</v>
      </c>
      <c r="G8" s="186" t="s">
        <v>481</v>
      </c>
      <c r="H8" s="186" t="s">
        <v>482</v>
      </c>
    </row>
    <row r="9" spans="1:8">
      <c r="C9" s="186">
        <v>3</v>
      </c>
      <c r="D9" s="149" t="s">
        <v>483</v>
      </c>
      <c r="E9" s="186" t="s">
        <v>484</v>
      </c>
      <c r="F9" s="186" t="s">
        <v>484</v>
      </c>
      <c r="G9" s="186" t="s">
        <v>484</v>
      </c>
      <c r="H9" s="186" t="s">
        <v>484</v>
      </c>
    </row>
    <row r="10" spans="1:8">
      <c r="C10" s="186"/>
      <c r="D10" s="149" t="s">
        <v>485</v>
      </c>
      <c r="E10" s="186"/>
      <c r="F10" s="186"/>
      <c r="G10" s="186"/>
      <c r="H10" s="186"/>
    </row>
    <row r="11" spans="1:8">
      <c r="C11" s="186">
        <v>4</v>
      </c>
      <c r="D11" s="149" t="s">
        <v>486</v>
      </c>
      <c r="E11" s="186" t="s">
        <v>487</v>
      </c>
      <c r="F11" s="186" t="s">
        <v>488</v>
      </c>
      <c r="G11" s="137" t="s">
        <v>487</v>
      </c>
      <c r="H11" s="186" t="s">
        <v>488</v>
      </c>
    </row>
    <row r="12" spans="1:8">
      <c r="C12" s="186">
        <v>5</v>
      </c>
      <c r="D12" s="149" t="s">
        <v>489</v>
      </c>
      <c r="E12" s="186" t="s">
        <v>487</v>
      </c>
      <c r="F12" s="186" t="s">
        <v>488</v>
      </c>
      <c r="G12" s="137" t="s">
        <v>487</v>
      </c>
      <c r="H12" s="186" t="s">
        <v>488</v>
      </c>
    </row>
    <row r="13" spans="1:8">
      <c r="C13" s="186">
        <v>6</v>
      </c>
      <c r="D13" s="149" t="s">
        <v>490</v>
      </c>
      <c r="E13" s="186" t="s">
        <v>491</v>
      </c>
      <c r="F13" s="186" t="s">
        <v>491</v>
      </c>
      <c r="G13" s="186" t="s">
        <v>491</v>
      </c>
      <c r="H13" s="186" t="s">
        <v>491</v>
      </c>
    </row>
    <row r="14" spans="1:8">
      <c r="C14" s="186">
        <v>7</v>
      </c>
      <c r="D14" s="149" t="s">
        <v>492</v>
      </c>
      <c r="E14" s="186" t="s">
        <v>237</v>
      </c>
      <c r="F14" s="186" t="s">
        <v>493</v>
      </c>
      <c r="G14" s="186" t="s">
        <v>237</v>
      </c>
      <c r="H14" s="186" t="s">
        <v>493</v>
      </c>
    </row>
    <row r="15" spans="1:8">
      <c r="C15" s="186">
        <v>8</v>
      </c>
      <c r="D15" s="149" t="s">
        <v>494</v>
      </c>
      <c r="E15" s="186">
        <v>500</v>
      </c>
      <c r="F15" s="186">
        <v>320</v>
      </c>
      <c r="G15" s="186">
        <v>200</v>
      </c>
      <c r="H15" s="186">
        <v>350</v>
      </c>
    </row>
    <row r="16" spans="1:8">
      <c r="C16" s="186">
        <v>9</v>
      </c>
      <c r="D16" s="149" t="s">
        <v>495</v>
      </c>
      <c r="E16" s="186" t="s">
        <v>497</v>
      </c>
      <c r="F16" s="186" t="s">
        <v>496</v>
      </c>
      <c r="G16" s="186" t="s">
        <v>497</v>
      </c>
      <c r="H16" s="186" t="s">
        <v>497</v>
      </c>
    </row>
    <row r="17" spans="3:8">
      <c r="C17" s="186" t="s">
        <v>498</v>
      </c>
      <c r="D17" s="149" t="s">
        <v>499</v>
      </c>
      <c r="E17" s="246" t="s">
        <v>579</v>
      </c>
      <c r="F17" s="186" t="s">
        <v>500</v>
      </c>
      <c r="G17" s="186" t="s">
        <v>500</v>
      </c>
      <c r="H17" s="186" t="s">
        <v>500</v>
      </c>
    </row>
    <row r="18" spans="3:8">
      <c r="C18" s="186" t="s">
        <v>501</v>
      </c>
      <c r="D18" s="149" t="s">
        <v>502</v>
      </c>
      <c r="E18" s="186" t="s">
        <v>503</v>
      </c>
      <c r="F18" s="186" t="s">
        <v>500</v>
      </c>
      <c r="G18" s="186" t="s">
        <v>503</v>
      </c>
      <c r="H18" s="186" t="s">
        <v>500</v>
      </c>
    </row>
    <row r="19" spans="3:8">
      <c r="C19" s="186">
        <v>10</v>
      </c>
      <c r="D19" s="149" t="s">
        <v>504</v>
      </c>
      <c r="E19" s="137" t="s">
        <v>505</v>
      </c>
      <c r="F19" s="186" t="s">
        <v>506</v>
      </c>
      <c r="G19" s="137" t="s">
        <v>505</v>
      </c>
      <c r="H19" s="137" t="s">
        <v>275</v>
      </c>
    </row>
    <row r="20" spans="3:8">
      <c r="C20" s="186">
        <v>11</v>
      </c>
      <c r="D20" s="149" t="s">
        <v>507</v>
      </c>
      <c r="E20" s="187">
        <v>43039</v>
      </c>
      <c r="F20" s="138">
        <v>40066</v>
      </c>
      <c r="G20" s="187">
        <v>42858</v>
      </c>
      <c r="H20" s="187">
        <v>42901</v>
      </c>
    </row>
    <row r="21" spans="3:8">
      <c r="C21" s="186">
        <v>12</v>
      </c>
      <c r="D21" s="149" t="s">
        <v>508</v>
      </c>
      <c r="E21" s="246" t="s">
        <v>581</v>
      </c>
      <c r="F21" s="186" t="s">
        <v>510</v>
      </c>
      <c r="G21" s="186" t="s">
        <v>509</v>
      </c>
      <c r="H21" s="186" t="s">
        <v>510</v>
      </c>
    </row>
    <row r="22" spans="3:8">
      <c r="C22" s="186">
        <v>13</v>
      </c>
      <c r="D22" s="149" t="s">
        <v>511</v>
      </c>
      <c r="E22" s="187">
        <v>47057</v>
      </c>
      <c r="F22" s="186" t="s">
        <v>512</v>
      </c>
      <c r="G22" s="187">
        <v>46510</v>
      </c>
      <c r="H22" s="186" t="s">
        <v>512</v>
      </c>
    </row>
    <row r="23" spans="3:8">
      <c r="C23" s="186">
        <v>14</v>
      </c>
      <c r="D23" s="149" t="s">
        <v>513</v>
      </c>
      <c r="E23" s="186" t="s">
        <v>435</v>
      </c>
      <c r="F23" s="186" t="s">
        <v>435</v>
      </c>
      <c r="G23" s="186" t="s">
        <v>435</v>
      </c>
      <c r="H23" s="186" t="s">
        <v>435</v>
      </c>
    </row>
    <row r="24" spans="3:8">
      <c r="C24" s="186">
        <v>15</v>
      </c>
      <c r="D24" s="149" t="s">
        <v>514</v>
      </c>
      <c r="E24" s="186" t="s">
        <v>580</v>
      </c>
      <c r="F24" s="186" t="s">
        <v>515</v>
      </c>
      <c r="G24" s="186" t="s">
        <v>516</v>
      </c>
      <c r="H24" s="186" t="s">
        <v>517</v>
      </c>
    </row>
    <row r="25" spans="3:8">
      <c r="C25" s="186">
        <v>16</v>
      </c>
      <c r="D25" s="149" t="s">
        <v>518</v>
      </c>
      <c r="E25" s="186" t="s">
        <v>519</v>
      </c>
      <c r="F25" s="186" t="s">
        <v>520</v>
      </c>
      <c r="G25" s="186" t="s">
        <v>519</v>
      </c>
      <c r="H25" s="186" t="s">
        <v>519</v>
      </c>
    </row>
    <row r="26" spans="3:8">
      <c r="C26" s="186"/>
      <c r="D26" s="149" t="s">
        <v>521</v>
      </c>
      <c r="E26" s="186"/>
      <c r="F26" s="186"/>
      <c r="G26" s="186"/>
      <c r="H26" s="186"/>
    </row>
    <row r="27" spans="3:8">
      <c r="C27" s="186">
        <v>17</v>
      </c>
      <c r="D27" s="149" t="s">
        <v>522</v>
      </c>
      <c r="E27" s="246" t="s">
        <v>523</v>
      </c>
      <c r="F27" s="186" t="s">
        <v>524</v>
      </c>
      <c r="G27" s="186" t="s">
        <v>523</v>
      </c>
      <c r="H27" s="186" t="s">
        <v>523</v>
      </c>
    </row>
    <row r="28" spans="3:8">
      <c r="C28" s="186">
        <v>18</v>
      </c>
      <c r="D28" s="149" t="s">
        <v>525</v>
      </c>
      <c r="E28" s="186" t="s">
        <v>582</v>
      </c>
      <c r="F28" s="245">
        <v>0.11700000000000001</v>
      </c>
      <c r="G28" s="186" t="s">
        <v>526</v>
      </c>
      <c r="H28" s="186" t="s">
        <v>527</v>
      </c>
    </row>
    <row r="29" spans="3:8">
      <c r="C29" s="186">
        <v>19</v>
      </c>
      <c r="D29" s="149" t="s">
        <v>528</v>
      </c>
      <c r="E29" s="186" t="s">
        <v>529</v>
      </c>
      <c r="F29" s="186" t="s">
        <v>435</v>
      </c>
      <c r="G29" s="186" t="s">
        <v>529</v>
      </c>
      <c r="H29" s="186" t="s">
        <v>435</v>
      </c>
    </row>
    <row r="30" spans="3:8">
      <c r="C30" s="186" t="s">
        <v>530</v>
      </c>
      <c r="D30" s="149" t="s">
        <v>531</v>
      </c>
      <c r="E30" s="186" t="s">
        <v>532</v>
      </c>
      <c r="F30" s="186" t="s">
        <v>533</v>
      </c>
      <c r="G30" s="186" t="s">
        <v>532</v>
      </c>
      <c r="H30" s="137" t="s">
        <v>533</v>
      </c>
    </row>
    <row r="31" spans="3:8">
      <c r="C31" s="186" t="s">
        <v>534</v>
      </c>
      <c r="D31" s="149" t="s">
        <v>535</v>
      </c>
      <c r="E31" s="186" t="s">
        <v>532</v>
      </c>
      <c r="F31" s="186" t="s">
        <v>533</v>
      </c>
      <c r="G31" s="186" t="s">
        <v>532</v>
      </c>
      <c r="H31" s="137" t="s">
        <v>533</v>
      </c>
    </row>
    <row r="32" spans="3:8">
      <c r="C32" s="186">
        <v>21</v>
      </c>
      <c r="D32" s="149" t="s">
        <v>536</v>
      </c>
      <c r="E32" s="186" t="s">
        <v>529</v>
      </c>
      <c r="F32" s="186" t="s">
        <v>435</v>
      </c>
      <c r="G32" s="186" t="s">
        <v>529</v>
      </c>
      <c r="H32" s="186" t="s">
        <v>529</v>
      </c>
    </row>
    <row r="33" spans="3:8">
      <c r="C33" s="186">
        <v>22</v>
      </c>
      <c r="D33" s="149" t="s">
        <v>537</v>
      </c>
      <c r="E33" s="186" t="s">
        <v>538</v>
      </c>
      <c r="F33" s="186" t="s">
        <v>538</v>
      </c>
      <c r="G33" s="186" t="s">
        <v>538</v>
      </c>
      <c r="H33" s="186" t="s">
        <v>538</v>
      </c>
    </row>
    <row r="34" spans="3:8">
      <c r="C34" s="186"/>
      <c r="D34" s="149" t="s">
        <v>539</v>
      </c>
      <c r="E34" s="186"/>
      <c r="F34" s="186"/>
      <c r="G34" s="186"/>
      <c r="H34" s="186"/>
    </row>
    <row r="35" spans="3:8">
      <c r="C35" s="186">
        <v>23</v>
      </c>
      <c r="D35" s="149" t="s">
        <v>540</v>
      </c>
      <c r="E35" s="186" t="s">
        <v>541</v>
      </c>
      <c r="F35" s="186" t="s">
        <v>541</v>
      </c>
      <c r="G35" s="186" t="s">
        <v>541</v>
      </c>
      <c r="H35" s="186" t="s">
        <v>541</v>
      </c>
    </row>
    <row r="36" spans="3:8">
      <c r="C36" s="186">
        <v>24</v>
      </c>
      <c r="D36" s="149" t="s">
        <v>542</v>
      </c>
      <c r="E36" s="186"/>
      <c r="F36" s="186"/>
      <c r="G36" s="186"/>
      <c r="H36" s="186"/>
    </row>
    <row r="37" spans="3:8">
      <c r="C37" s="186">
        <v>25</v>
      </c>
      <c r="D37" s="149" t="s">
        <v>543</v>
      </c>
      <c r="E37" s="186"/>
      <c r="F37" s="186"/>
      <c r="G37" s="186"/>
      <c r="H37" s="186"/>
    </row>
    <row r="38" spans="3:8">
      <c r="C38" s="186">
        <v>26</v>
      </c>
      <c r="D38" s="149" t="s">
        <v>544</v>
      </c>
      <c r="E38" s="186"/>
      <c r="F38" s="186"/>
      <c r="G38" s="186"/>
      <c r="H38" s="186"/>
    </row>
    <row r="39" spans="3:8">
      <c r="C39" s="186">
        <v>27</v>
      </c>
      <c r="D39" s="149" t="s">
        <v>545</v>
      </c>
      <c r="E39" s="186"/>
      <c r="F39" s="186"/>
      <c r="G39" s="186"/>
      <c r="H39" s="186"/>
    </row>
    <row r="40" spans="3:8">
      <c r="C40" s="186">
        <v>28</v>
      </c>
      <c r="D40" s="149" t="s">
        <v>546</v>
      </c>
      <c r="E40" s="186"/>
      <c r="F40" s="186"/>
      <c r="G40" s="186"/>
      <c r="H40" s="186"/>
    </row>
    <row r="41" spans="3:8">
      <c r="C41" s="186">
        <v>29</v>
      </c>
      <c r="D41" s="149" t="s">
        <v>547</v>
      </c>
      <c r="E41" s="186"/>
      <c r="F41" s="186"/>
      <c r="G41" s="186"/>
      <c r="H41" s="186"/>
    </row>
    <row r="42" spans="3:8">
      <c r="C42" s="186">
        <v>30</v>
      </c>
      <c r="D42" s="149" t="s">
        <v>548</v>
      </c>
      <c r="E42" s="186" t="s">
        <v>529</v>
      </c>
      <c r="F42" s="186" t="s">
        <v>435</v>
      </c>
      <c r="G42" s="186" t="s">
        <v>529</v>
      </c>
      <c r="H42" s="186" t="s">
        <v>435</v>
      </c>
    </row>
    <row r="43" spans="3:8">
      <c r="C43" s="186">
        <v>31</v>
      </c>
      <c r="D43" s="149" t="s">
        <v>549</v>
      </c>
      <c r="E43" s="186"/>
      <c r="F43" s="186" t="s">
        <v>550</v>
      </c>
      <c r="G43" s="186"/>
      <c r="H43" s="186" t="s">
        <v>551</v>
      </c>
    </row>
    <row r="44" spans="3:8">
      <c r="C44" s="186">
        <v>32</v>
      </c>
      <c r="D44" s="149" t="s">
        <v>552</v>
      </c>
      <c r="E44" s="186"/>
      <c r="F44" s="186" t="s">
        <v>553</v>
      </c>
      <c r="G44" s="186"/>
      <c r="H44" s="186" t="s">
        <v>553</v>
      </c>
    </row>
    <row r="45" spans="3:8">
      <c r="C45" s="186">
        <v>33</v>
      </c>
      <c r="D45" s="149" t="s">
        <v>554</v>
      </c>
      <c r="E45" s="186"/>
      <c r="F45" s="186" t="s">
        <v>555</v>
      </c>
      <c r="G45" s="186"/>
      <c r="H45" s="186" t="s">
        <v>556</v>
      </c>
    </row>
    <row r="46" spans="3:8">
      <c r="C46" s="186">
        <v>34</v>
      </c>
      <c r="D46" s="149" t="s">
        <v>557</v>
      </c>
      <c r="E46" s="186"/>
      <c r="F46" s="186" t="s">
        <v>558</v>
      </c>
      <c r="G46" s="186"/>
      <c r="H46" s="186" t="s">
        <v>559</v>
      </c>
    </row>
    <row r="47" spans="3:8">
      <c r="C47" s="186">
        <v>35</v>
      </c>
      <c r="D47" s="149" t="s">
        <v>560</v>
      </c>
      <c r="E47" s="137" t="s">
        <v>561</v>
      </c>
      <c r="F47" s="186" t="s">
        <v>562</v>
      </c>
      <c r="G47" s="137" t="s">
        <v>561</v>
      </c>
      <c r="H47" s="186" t="s">
        <v>562</v>
      </c>
    </row>
    <row r="48" spans="3:8">
      <c r="C48" s="186">
        <v>36</v>
      </c>
      <c r="D48" s="149" t="s">
        <v>563</v>
      </c>
      <c r="E48" s="186" t="s">
        <v>529</v>
      </c>
      <c r="F48" s="186" t="s">
        <v>529</v>
      </c>
      <c r="G48" s="186" t="s">
        <v>529</v>
      </c>
      <c r="H48" s="186" t="s">
        <v>529</v>
      </c>
    </row>
    <row r="49" spans="2:8">
      <c r="C49" s="186">
        <v>37</v>
      </c>
      <c r="D49" s="149" t="s">
        <v>564</v>
      </c>
      <c r="E49" s="186"/>
      <c r="F49" s="186"/>
      <c r="G49" s="186"/>
      <c r="H49" s="186"/>
    </row>
    <row r="50" spans="2:8">
      <c r="F50" s="149"/>
      <c r="G50" s="149"/>
    </row>
    <row r="51" spans="2:8">
      <c r="D51" s="210" t="s">
        <v>565</v>
      </c>
      <c r="E51" s="210"/>
      <c r="F51" s="149"/>
      <c r="G51" s="149"/>
    </row>
    <row r="52" spans="2:8">
      <c r="B52" s="292" t="s">
        <v>585</v>
      </c>
      <c r="D52" s="463" t="s">
        <v>566</v>
      </c>
      <c r="E52" s="463"/>
    </row>
  </sheetData>
  <mergeCells count="2">
    <mergeCell ref="D52:E52"/>
    <mergeCell ref="A2:D2"/>
  </mergeCells>
  <hyperlinks>
    <hyperlink ref="D52:E52" r:id="rId1" display="Finanstilsynets rundskriv 14/2014, vedlegg 4" xr:uid="{00000000-0004-0000-0900-000000000000}"/>
    <hyperlink ref="A2:D2" location="Innholdsfortegnelse!A1" display="Innholdsfortegnelse" xr:uid="{00000000-0004-0000-0900-000001000000}"/>
  </hyperlinks>
  <pageMargins left="0.7" right="0.7" top="0.75" bottom="0.75" header="0.3" footer="0.3"/>
  <pageSetup paperSize="9" scale="57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47"/>
  <sheetViews>
    <sheetView showGridLines="0" zoomScale="85" zoomScaleNormal="85" workbookViewId="0">
      <selection activeCell="A2" sqref="A2:D2"/>
    </sheetView>
  </sheetViews>
  <sheetFormatPr baseColWidth="10" defaultRowHeight="15"/>
  <cols>
    <col min="1" max="1" width="3" style="117" customWidth="1"/>
    <col min="2" max="2" width="11.42578125" style="117"/>
    <col min="3" max="3" width="17" style="117" bestFit="1" customWidth="1"/>
    <col min="4" max="4" width="16.28515625" style="117" bestFit="1" customWidth="1"/>
    <col min="5" max="5" width="17.28515625" style="117" bestFit="1" customWidth="1"/>
    <col min="6" max="9" width="11.85546875" style="117" bestFit="1" customWidth="1"/>
    <col min="10" max="10" width="16.28515625" style="117" bestFit="1" customWidth="1"/>
    <col min="11" max="12" width="11.85546875" style="117" bestFit="1" customWidth="1"/>
    <col min="13" max="13" width="16.28515625" style="117" bestFit="1" customWidth="1"/>
    <col min="14" max="17" width="11.42578125" style="117"/>
    <col min="18" max="18" width="12.28515625" style="117" bestFit="1" customWidth="1"/>
    <col min="19" max="16384" width="11.42578125" style="117"/>
  </cols>
  <sheetData>
    <row r="1" spans="1:15" ht="6" customHeight="1"/>
    <row r="2" spans="1:15">
      <c r="A2" s="454" t="s">
        <v>28</v>
      </c>
      <c r="B2" s="454"/>
      <c r="C2" s="454"/>
      <c r="D2" s="454"/>
    </row>
    <row r="5" spans="1:15">
      <c r="B5" s="12" t="s">
        <v>295</v>
      </c>
    </row>
    <row r="6" spans="1:15">
      <c r="B6" s="221" t="s">
        <v>584</v>
      </c>
    </row>
    <row r="7" spans="1:15" ht="31.5" customHeight="1"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181"/>
      <c r="O7" s="181"/>
    </row>
    <row r="8" spans="1:15" ht="201">
      <c r="D8" s="182" t="s">
        <v>296</v>
      </c>
      <c r="E8" s="182" t="s">
        <v>297</v>
      </c>
      <c r="F8" s="182" t="s">
        <v>298</v>
      </c>
      <c r="G8" s="182" t="s">
        <v>299</v>
      </c>
      <c r="H8" s="182" t="s">
        <v>300</v>
      </c>
      <c r="I8" s="182" t="s">
        <v>301</v>
      </c>
      <c r="J8" s="182" t="s">
        <v>302</v>
      </c>
      <c r="K8" s="182" t="s">
        <v>303</v>
      </c>
      <c r="L8" s="182" t="s">
        <v>304</v>
      </c>
      <c r="M8" s="182" t="s">
        <v>305</v>
      </c>
      <c r="N8" s="183" t="s">
        <v>306</v>
      </c>
      <c r="O8" s="183" t="s">
        <v>307</v>
      </c>
    </row>
    <row r="9" spans="1:15">
      <c r="B9" s="16" t="s">
        <v>308</v>
      </c>
      <c r="C9" s="16" t="s">
        <v>663</v>
      </c>
      <c r="D9" s="244"/>
      <c r="E9" s="244">
        <v>70000</v>
      </c>
      <c r="F9" s="244">
        <v>0</v>
      </c>
      <c r="G9" s="244">
        <v>0</v>
      </c>
      <c r="H9" s="244">
        <v>0</v>
      </c>
      <c r="I9" s="244">
        <v>0</v>
      </c>
      <c r="J9" s="244">
        <v>7530</v>
      </c>
      <c r="K9" s="244">
        <v>0</v>
      </c>
      <c r="L9" s="244">
        <v>0</v>
      </c>
      <c r="M9" s="244">
        <v>7530</v>
      </c>
      <c r="N9" s="241">
        <v>2.8623636487844907E-6</v>
      </c>
      <c r="O9" s="105"/>
    </row>
    <row r="10" spans="1:15">
      <c r="B10" s="16" t="s">
        <v>641</v>
      </c>
      <c r="C10" s="16" t="s">
        <v>664</v>
      </c>
      <c r="D10" s="244"/>
      <c r="E10" s="244">
        <v>1495211</v>
      </c>
      <c r="F10" s="244">
        <v>0</v>
      </c>
      <c r="G10" s="244">
        <v>0</v>
      </c>
      <c r="H10" s="244">
        <v>0</v>
      </c>
      <c r="I10" s="244">
        <v>0</v>
      </c>
      <c r="J10" s="244">
        <v>17409</v>
      </c>
      <c r="K10" s="244">
        <v>0</v>
      </c>
      <c r="L10" s="244">
        <v>0</v>
      </c>
      <c r="M10" s="244">
        <v>17409</v>
      </c>
      <c r="N10" s="241">
        <v>6.6176479099188842E-6</v>
      </c>
      <c r="O10" s="105"/>
    </row>
    <row r="11" spans="1:15">
      <c r="B11" s="16" t="s">
        <v>642</v>
      </c>
      <c r="C11" s="16" t="s">
        <v>665</v>
      </c>
      <c r="D11" s="144"/>
      <c r="E11" s="144">
        <v>20000</v>
      </c>
      <c r="F11" s="144">
        <v>0</v>
      </c>
      <c r="G11" s="144">
        <v>0</v>
      </c>
      <c r="H11" s="144">
        <v>0</v>
      </c>
      <c r="I11" s="144">
        <v>0</v>
      </c>
      <c r="J11" s="144">
        <v>2048</v>
      </c>
      <c r="K11" s="144">
        <v>0</v>
      </c>
      <c r="L11" s="144">
        <v>0</v>
      </c>
      <c r="M11" s="144">
        <v>2048</v>
      </c>
      <c r="N11" s="15">
        <v>7.785020919934445E-7</v>
      </c>
      <c r="O11" s="106"/>
    </row>
    <row r="12" spans="1:15">
      <c r="B12" s="16" t="s">
        <v>643</v>
      </c>
      <c r="C12" s="16" t="s">
        <v>666</v>
      </c>
      <c r="D12" s="144"/>
      <c r="E12" s="144">
        <v>5059</v>
      </c>
      <c r="F12" s="144">
        <v>0</v>
      </c>
      <c r="G12" s="144">
        <v>0</v>
      </c>
      <c r="H12" s="144">
        <v>0</v>
      </c>
      <c r="I12" s="144">
        <v>0</v>
      </c>
      <c r="J12" s="144">
        <v>572</v>
      </c>
      <c r="K12" s="144">
        <v>0</v>
      </c>
      <c r="L12" s="144">
        <v>0</v>
      </c>
      <c r="M12" s="144">
        <v>572</v>
      </c>
      <c r="N12" s="15">
        <v>2.1743320147473155E-7</v>
      </c>
      <c r="O12" s="106"/>
    </row>
    <row r="13" spans="1:15">
      <c r="B13" s="16" t="s">
        <v>309</v>
      </c>
      <c r="C13" s="16" t="s">
        <v>667</v>
      </c>
      <c r="D13" s="144"/>
      <c r="E13" s="144">
        <v>5626521</v>
      </c>
      <c r="F13" s="144">
        <v>0</v>
      </c>
      <c r="G13" s="144">
        <v>0</v>
      </c>
      <c r="H13" s="144">
        <v>0</v>
      </c>
      <c r="I13" s="144">
        <v>0</v>
      </c>
      <c r="J13" s="144">
        <v>272710</v>
      </c>
      <c r="K13" s="144">
        <v>0</v>
      </c>
      <c r="L13" s="144">
        <v>0</v>
      </c>
      <c r="M13" s="144">
        <v>272710</v>
      </c>
      <c r="N13" s="15">
        <v>1.0366469995484973E-4</v>
      </c>
      <c r="O13" s="106">
        <v>0</v>
      </c>
    </row>
    <row r="14" spans="1:15">
      <c r="B14" s="16" t="s">
        <v>661</v>
      </c>
      <c r="C14" s="16" t="s">
        <v>668</v>
      </c>
      <c r="D14" s="144"/>
      <c r="E14" s="144">
        <v>961744</v>
      </c>
      <c r="F14" s="144">
        <v>0</v>
      </c>
      <c r="G14" s="144">
        <v>0</v>
      </c>
      <c r="H14" s="144">
        <v>0</v>
      </c>
      <c r="I14" s="144">
        <v>0</v>
      </c>
      <c r="J14" s="144">
        <v>16764</v>
      </c>
      <c r="K14" s="144">
        <v>0</v>
      </c>
      <c r="L14" s="144">
        <v>0</v>
      </c>
      <c r="M14" s="144">
        <v>16764</v>
      </c>
      <c r="N14" s="15">
        <v>6.3724653662979018E-6</v>
      </c>
      <c r="O14" s="106">
        <v>0</v>
      </c>
    </row>
    <row r="15" spans="1:15">
      <c r="B15" s="16" t="s">
        <v>310</v>
      </c>
      <c r="C15" s="16" t="s">
        <v>669</v>
      </c>
      <c r="D15" s="144"/>
      <c r="E15" s="144">
        <v>50000</v>
      </c>
      <c r="F15" s="144">
        <v>0</v>
      </c>
      <c r="G15" s="144">
        <v>0</v>
      </c>
      <c r="H15" s="144">
        <v>0</v>
      </c>
      <c r="I15" s="144">
        <v>0</v>
      </c>
      <c r="J15" s="144">
        <v>3444</v>
      </c>
      <c r="K15" s="144">
        <v>0</v>
      </c>
      <c r="L15" s="144">
        <v>0</v>
      </c>
      <c r="M15" s="144">
        <v>3444</v>
      </c>
      <c r="N15" s="15">
        <v>1.3091607445436634E-6</v>
      </c>
      <c r="O15" s="106"/>
    </row>
    <row r="16" spans="1:15">
      <c r="B16" s="16" t="s">
        <v>311</v>
      </c>
      <c r="C16" s="16" t="s">
        <v>670</v>
      </c>
      <c r="D16" s="144"/>
      <c r="E16" s="144">
        <v>210240</v>
      </c>
      <c r="F16" s="144">
        <v>0</v>
      </c>
      <c r="G16" s="144">
        <v>0</v>
      </c>
      <c r="H16" s="144">
        <v>0</v>
      </c>
      <c r="I16" s="144">
        <v>0</v>
      </c>
      <c r="J16" s="144">
        <v>16683</v>
      </c>
      <c r="K16" s="144">
        <v>0</v>
      </c>
      <c r="L16" s="144">
        <v>0</v>
      </c>
      <c r="M16" s="144">
        <v>16683</v>
      </c>
      <c r="N16" s="15">
        <v>6.3416750003548023E-6</v>
      </c>
      <c r="O16" s="106">
        <v>0</v>
      </c>
    </row>
    <row r="17" spans="2:15">
      <c r="B17" s="16" t="s">
        <v>312</v>
      </c>
      <c r="C17" s="16" t="s">
        <v>671</v>
      </c>
      <c r="D17" s="144"/>
      <c r="E17" s="144">
        <v>597735</v>
      </c>
      <c r="F17" s="144">
        <v>0</v>
      </c>
      <c r="G17" s="144">
        <v>0</v>
      </c>
      <c r="H17" s="144">
        <v>0</v>
      </c>
      <c r="I17" s="144">
        <v>0</v>
      </c>
      <c r="J17" s="144">
        <v>29045</v>
      </c>
      <c r="K17" s="144">
        <v>0</v>
      </c>
      <c r="L17" s="144">
        <v>0</v>
      </c>
      <c r="M17" s="144">
        <v>29045</v>
      </c>
      <c r="N17" s="15">
        <v>1.1040817022436327E-5</v>
      </c>
      <c r="O17" s="106"/>
    </row>
    <row r="18" spans="2:15">
      <c r="B18" s="16" t="s">
        <v>313</v>
      </c>
      <c r="C18" s="16" t="s">
        <v>672</v>
      </c>
      <c r="D18" s="144"/>
      <c r="E18" s="144">
        <v>1062439</v>
      </c>
      <c r="F18" s="144">
        <v>0</v>
      </c>
      <c r="G18" s="144">
        <v>0</v>
      </c>
      <c r="H18" s="144">
        <v>0</v>
      </c>
      <c r="I18" s="144">
        <v>0</v>
      </c>
      <c r="J18" s="144">
        <v>59645</v>
      </c>
      <c r="K18" s="144">
        <v>0</v>
      </c>
      <c r="L18" s="144">
        <v>0</v>
      </c>
      <c r="M18" s="144">
        <v>59645</v>
      </c>
      <c r="N18" s="15">
        <v>2.2672733045385253E-5</v>
      </c>
      <c r="O18" s="106"/>
    </row>
    <row r="19" spans="2:15">
      <c r="B19" s="16" t="s">
        <v>314</v>
      </c>
      <c r="C19" s="16" t="s">
        <v>673</v>
      </c>
      <c r="D19" s="144"/>
      <c r="E19" s="144">
        <v>50000</v>
      </c>
      <c r="F19" s="144">
        <v>0</v>
      </c>
      <c r="G19" s="144">
        <v>0</v>
      </c>
      <c r="H19" s="144">
        <v>0</v>
      </c>
      <c r="I19" s="144">
        <v>0</v>
      </c>
      <c r="J19" s="144">
        <v>5747</v>
      </c>
      <c r="K19" s="144">
        <v>0</v>
      </c>
      <c r="L19" s="144">
        <v>0</v>
      </c>
      <c r="M19" s="144">
        <v>5747</v>
      </c>
      <c r="N19" s="15">
        <v>2.1845954700616823E-6</v>
      </c>
      <c r="O19" s="106"/>
    </row>
    <row r="20" spans="2:15">
      <c r="B20" s="16" t="s">
        <v>315</v>
      </c>
      <c r="C20" s="16" t="s">
        <v>674</v>
      </c>
      <c r="D20" s="144"/>
      <c r="E20" s="144">
        <v>116007464</v>
      </c>
      <c r="F20" s="144">
        <v>0</v>
      </c>
      <c r="G20" s="144">
        <v>0</v>
      </c>
      <c r="H20" s="144">
        <v>0</v>
      </c>
      <c r="I20" s="144">
        <v>0</v>
      </c>
      <c r="J20" s="144">
        <v>8901590</v>
      </c>
      <c r="K20" s="144">
        <v>0</v>
      </c>
      <c r="L20" s="144">
        <v>0</v>
      </c>
      <c r="M20" s="144">
        <v>8901590</v>
      </c>
      <c r="N20" s="15">
        <v>3.3837433774745731E-3</v>
      </c>
      <c r="O20" s="106">
        <v>0</v>
      </c>
    </row>
    <row r="21" spans="2:15">
      <c r="B21" s="16" t="s">
        <v>316</v>
      </c>
      <c r="C21" s="16" t="s">
        <v>675</v>
      </c>
      <c r="D21" s="144"/>
      <c r="E21" s="144">
        <v>9458326</v>
      </c>
      <c r="F21" s="144">
        <v>0</v>
      </c>
      <c r="G21" s="144">
        <v>0</v>
      </c>
      <c r="H21" s="144">
        <v>0</v>
      </c>
      <c r="I21" s="144">
        <v>0</v>
      </c>
      <c r="J21" s="144">
        <v>256327</v>
      </c>
      <c r="K21" s="144">
        <v>0</v>
      </c>
      <c r="L21" s="144">
        <v>0</v>
      </c>
      <c r="M21" s="144">
        <v>256327</v>
      </c>
      <c r="N21" s="15">
        <v>9.7437063346876785E-5</v>
      </c>
      <c r="O21" s="106"/>
    </row>
    <row r="22" spans="2:15">
      <c r="B22" s="16" t="s">
        <v>644</v>
      </c>
      <c r="C22" s="16" t="s">
        <v>676</v>
      </c>
      <c r="D22" s="144"/>
      <c r="E22" s="144">
        <v>10000</v>
      </c>
      <c r="F22" s="144">
        <v>0</v>
      </c>
      <c r="G22" s="144">
        <v>0</v>
      </c>
      <c r="H22" s="144">
        <v>0</v>
      </c>
      <c r="I22" s="144">
        <v>0</v>
      </c>
      <c r="J22" s="144">
        <v>881</v>
      </c>
      <c r="K22" s="144">
        <v>0</v>
      </c>
      <c r="L22" s="144">
        <v>0</v>
      </c>
      <c r="M22" s="144">
        <v>881</v>
      </c>
      <c r="N22" s="15">
        <v>3.3489274562803936E-7</v>
      </c>
      <c r="O22" s="106"/>
    </row>
    <row r="23" spans="2:15">
      <c r="B23" s="16" t="s">
        <v>317</v>
      </c>
      <c r="C23" s="16" t="s">
        <v>677</v>
      </c>
      <c r="D23" s="144"/>
      <c r="E23" s="144">
        <v>260692</v>
      </c>
      <c r="F23" s="144">
        <v>0</v>
      </c>
      <c r="G23" s="144">
        <v>0</v>
      </c>
      <c r="H23" s="144">
        <v>0</v>
      </c>
      <c r="I23" s="144">
        <v>0</v>
      </c>
      <c r="J23" s="144">
        <v>15379</v>
      </c>
      <c r="K23" s="144">
        <v>0</v>
      </c>
      <c r="L23" s="144">
        <v>0</v>
      </c>
      <c r="M23" s="144">
        <v>15379</v>
      </c>
      <c r="N23" s="15">
        <v>5.8459881214683508E-6</v>
      </c>
      <c r="O23" s="106"/>
    </row>
    <row r="24" spans="2:15">
      <c r="B24" s="16" t="s">
        <v>318</v>
      </c>
      <c r="C24" s="16" t="s">
        <v>678</v>
      </c>
      <c r="D24" s="144"/>
      <c r="E24" s="144">
        <v>4617228</v>
      </c>
      <c r="F24" s="144">
        <v>0</v>
      </c>
      <c r="G24" s="144">
        <v>0</v>
      </c>
      <c r="H24" s="144">
        <v>0</v>
      </c>
      <c r="I24" s="144">
        <v>0</v>
      </c>
      <c r="J24" s="144">
        <v>94757</v>
      </c>
      <c r="K24" s="144">
        <v>0</v>
      </c>
      <c r="L24" s="144">
        <v>0</v>
      </c>
      <c r="M24" s="144">
        <v>94757</v>
      </c>
      <c r="N24" s="15">
        <v>3.6019786489757234E-5</v>
      </c>
      <c r="O24" s="106"/>
    </row>
    <row r="25" spans="2:15">
      <c r="B25" s="16" t="s">
        <v>319</v>
      </c>
      <c r="C25" s="16" t="s">
        <v>679</v>
      </c>
      <c r="D25" s="144"/>
      <c r="E25" s="144">
        <v>55320</v>
      </c>
      <c r="F25" s="144">
        <v>0</v>
      </c>
      <c r="G25" s="144">
        <v>0</v>
      </c>
      <c r="H25" s="144">
        <v>0</v>
      </c>
      <c r="I25" s="144">
        <v>0</v>
      </c>
      <c r="J25" s="144">
        <v>6188</v>
      </c>
      <c r="K25" s="144">
        <v>0</v>
      </c>
      <c r="L25" s="144">
        <v>0</v>
      </c>
      <c r="M25" s="144">
        <v>6188</v>
      </c>
      <c r="N25" s="15">
        <v>2.352231906863005E-6</v>
      </c>
      <c r="O25" s="106"/>
    </row>
    <row r="26" spans="2:15">
      <c r="B26" s="16" t="s">
        <v>320</v>
      </c>
      <c r="C26" s="16" t="s">
        <v>680</v>
      </c>
      <c r="D26" s="144"/>
      <c r="E26" s="144">
        <v>10003</v>
      </c>
      <c r="F26" s="144">
        <v>0</v>
      </c>
      <c r="G26" s="144">
        <v>0</v>
      </c>
      <c r="H26" s="144">
        <v>0</v>
      </c>
      <c r="I26" s="144">
        <v>0</v>
      </c>
      <c r="J26" s="144">
        <v>1133</v>
      </c>
      <c r="K26" s="144">
        <v>0</v>
      </c>
      <c r="L26" s="144">
        <v>0</v>
      </c>
      <c r="M26" s="144">
        <v>1133</v>
      </c>
      <c r="N26" s="15">
        <v>4.306849952287952E-7</v>
      </c>
      <c r="O26" s="106"/>
    </row>
    <row r="27" spans="2:15">
      <c r="B27" s="16" t="s">
        <v>321</v>
      </c>
      <c r="C27" s="16" t="s">
        <v>681</v>
      </c>
      <c r="D27" s="144"/>
      <c r="E27" s="144">
        <v>2396434</v>
      </c>
      <c r="F27" s="144">
        <v>0</v>
      </c>
      <c r="G27" s="144">
        <v>0</v>
      </c>
      <c r="H27" s="144">
        <v>0</v>
      </c>
      <c r="I27" s="144">
        <v>0</v>
      </c>
      <c r="J27" s="144">
        <v>21766</v>
      </c>
      <c r="K27" s="144">
        <v>0</v>
      </c>
      <c r="L27" s="144">
        <v>0</v>
      </c>
      <c r="M27" s="144">
        <v>21766</v>
      </c>
      <c r="N27" s="15">
        <v>8.2738654952779839E-6</v>
      </c>
      <c r="O27" s="106">
        <v>0</v>
      </c>
    </row>
    <row r="28" spans="2:15">
      <c r="B28" s="16" t="s">
        <v>322</v>
      </c>
      <c r="C28" s="16" t="s">
        <v>682</v>
      </c>
      <c r="D28" s="144"/>
      <c r="E28" s="144">
        <v>27562493</v>
      </c>
      <c r="F28" s="144">
        <v>0</v>
      </c>
      <c r="G28" s="144">
        <v>0</v>
      </c>
      <c r="H28" s="144">
        <v>0</v>
      </c>
      <c r="I28" s="144">
        <v>0</v>
      </c>
      <c r="J28" s="144">
        <v>590091</v>
      </c>
      <c r="K28" s="144">
        <v>0</v>
      </c>
      <c r="L28" s="144">
        <v>0</v>
      </c>
      <c r="M28" s="144">
        <v>590091</v>
      </c>
      <c r="N28" s="15">
        <v>2.2431009666333185E-4</v>
      </c>
      <c r="O28" s="106"/>
    </row>
    <row r="29" spans="2:15">
      <c r="B29" s="16" t="s">
        <v>323</v>
      </c>
      <c r="C29" s="16" t="s">
        <v>683</v>
      </c>
      <c r="D29" s="144"/>
      <c r="E29" s="144">
        <v>866872</v>
      </c>
      <c r="F29" s="144">
        <v>0</v>
      </c>
      <c r="G29" s="144">
        <v>0</v>
      </c>
      <c r="H29" s="144">
        <v>0</v>
      </c>
      <c r="I29" s="144">
        <v>0</v>
      </c>
      <c r="J29" s="144">
        <v>10592</v>
      </c>
      <c r="K29" s="144">
        <v>0</v>
      </c>
      <c r="L29" s="144">
        <v>0</v>
      </c>
      <c r="M29" s="144">
        <v>10592</v>
      </c>
      <c r="N29" s="15">
        <v>4.0263155070285953E-6</v>
      </c>
      <c r="O29" s="106"/>
    </row>
    <row r="30" spans="2:15">
      <c r="B30" s="16" t="s">
        <v>324</v>
      </c>
      <c r="C30" s="16" t="s">
        <v>684</v>
      </c>
      <c r="D30" s="144"/>
      <c r="E30" s="144">
        <v>20000</v>
      </c>
      <c r="F30" s="144">
        <v>0</v>
      </c>
      <c r="G30" s="144">
        <v>0</v>
      </c>
      <c r="H30" s="144">
        <v>0</v>
      </c>
      <c r="I30" s="144">
        <v>0</v>
      </c>
      <c r="J30" s="144">
        <v>1486</v>
      </c>
      <c r="K30" s="144">
        <v>0</v>
      </c>
      <c r="L30" s="144">
        <v>0</v>
      </c>
      <c r="M30" s="144">
        <v>1486</v>
      </c>
      <c r="N30" s="15">
        <v>5.6487017026477465E-7</v>
      </c>
      <c r="O30" s="106">
        <v>1.2500000000000001E-2</v>
      </c>
    </row>
    <row r="31" spans="2:15">
      <c r="B31" s="16" t="s">
        <v>645</v>
      </c>
      <c r="C31" s="16" t="s">
        <v>685</v>
      </c>
      <c r="D31" s="144"/>
      <c r="E31" s="144">
        <v>60162</v>
      </c>
      <c r="F31" s="144">
        <v>0</v>
      </c>
      <c r="G31" s="144">
        <v>0</v>
      </c>
      <c r="H31" s="144">
        <v>0</v>
      </c>
      <c r="I31" s="144">
        <v>0</v>
      </c>
      <c r="J31" s="144">
        <v>4053</v>
      </c>
      <c r="K31" s="144">
        <v>0</v>
      </c>
      <c r="L31" s="144">
        <v>0</v>
      </c>
      <c r="M31" s="144">
        <v>4053</v>
      </c>
      <c r="N31" s="15">
        <v>1.5406586810788235E-6</v>
      </c>
      <c r="O31" s="106"/>
    </row>
    <row r="32" spans="2:15">
      <c r="B32" s="16" t="s">
        <v>646</v>
      </c>
      <c r="C32" s="16" t="s">
        <v>686</v>
      </c>
      <c r="D32" s="144"/>
      <c r="E32" s="144">
        <v>1108868</v>
      </c>
      <c r="F32" s="144">
        <v>0</v>
      </c>
      <c r="G32" s="144">
        <v>0</v>
      </c>
      <c r="H32" s="144">
        <v>0</v>
      </c>
      <c r="I32" s="144">
        <v>0</v>
      </c>
      <c r="J32" s="144">
        <v>13635</v>
      </c>
      <c r="K32" s="144">
        <v>0</v>
      </c>
      <c r="L32" s="144">
        <v>0</v>
      </c>
      <c r="M32" s="144">
        <v>13635</v>
      </c>
      <c r="N32" s="15">
        <v>5.1830449337551837E-6</v>
      </c>
      <c r="O32" s="106"/>
    </row>
    <row r="33" spans="2:15">
      <c r="B33" s="16" t="s">
        <v>647</v>
      </c>
      <c r="C33" s="16" t="s">
        <v>687</v>
      </c>
      <c r="D33" s="144"/>
      <c r="E33" s="144">
        <v>2158576</v>
      </c>
      <c r="F33" s="144">
        <v>0</v>
      </c>
      <c r="G33" s="144">
        <v>0</v>
      </c>
      <c r="H33" s="144">
        <v>0</v>
      </c>
      <c r="I33" s="144">
        <v>0</v>
      </c>
      <c r="J33" s="144">
        <v>45241</v>
      </c>
      <c r="K33" s="144">
        <v>0</v>
      </c>
      <c r="L33" s="144">
        <v>0</v>
      </c>
      <c r="M33" s="144">
        <v>45241</v>
      </c>
      <c r="N33" s="15">
        <v>1.7197369699157919E-5</v>
      </c>
      <c r="O33" s="106"/>
    </row>
    <row r="34" spans="2:15">
      <c r="B34" s="16" t="s">
        <v>325</v>
      </c>
      <c r="C34" s="16" t="s">
        <v>688</v>
      </c>
      <c r="D34" s="144"/>
      <c r="E34" s="144">
        <v>3638834</v>
      </c>
      <c r="F34" s="144">
        <v>0</v>
      </c>
      <c r="G34" s="144">
        <v>0</v>
      </c>
      <c r="H34" s="144">
        <v>0</v>
      </c>
      <c r="I34" s="144">
        <v>0</v>
      </c>
      <c r="J34" s="144">
        <v>177579</v>
      </c>
      <c r="K34" s="144">
        <v>0</v>
      </c>
      <c r="L34" s="144">
        <v>0</v>
      </c>
      <c r="M34" s="144">
        <v>177579</v>
      </c>
      <c r="N34" s="15">
        <v>6.7502745602589779E-5</v>
      </c>
      <c r="O34" s="106">
        <v>0.01</v>
      </c>
    </row>
    <row r="35" spans="2:15">
      <c r="B35" s="16" t="s">
        <v>326</v>
      </c>
      <c r="C35" s="16" t="s">
        <v>689</v>
      </c>
      <c r="D35" s="144"/>
      <c r="E35" s="144">
        <v>135000</v>
      </c>
      <c r="F35" s="144">
        <v>0</v>
      </c>
      <c r="G35" s="144">
        <v>0</v>
      </c>
      <c r="H35" s="144">
        <v>0</v>
      </c>
      <c r="I35" s="144">
        <v>0</v>
      </c>
      <c r="J35" s="144">
        <v>9762</v>
      </c>
      <c r="K35" s="144">
        <v>0</v>
      </c>
      <c r="L35" s="144">
        <v>0</v>
      </c>
      <c r="M35" s="144">
        <v>9762</v>
      </c>
      <c r="N35" s="15">
        <v>3.7108092881054712E-6</v>
      </c>
      <c r="O35" s="106"/>
    </row>
    <row r="36" spans="2:15">
      <c r="B36" s="16" t="s">
        <v>327</v>
      </c>
      <c r="C36" s="16" t="s">
        <v>690</v>
      </c>
      <c r="D36" s="144"/>
      <c r="E36" s="144">
        <v>53000</v>
      </c>
      <c r="F36" s="144">
        <v>0</v>
      </c>
      <c r="G36" s="144">
        <v>0</v>
      </c>
      <c r="H36" s="144">
        <v>0</v>
      </c>
      <c r="I36" s="144">
        <v>0</v>
      </c>
      <c r="J36" s="144">
        <v>2855</v>
      </c>
      <c r="K36" s="144">
        <v>0</v>
      </c>
      <c r="L36" s="144">
        <v>0</v>
      </c>
      <c r="M36" s="144">
        <v>2855</v>
      </c>
      <c r="N36" s="15">
        <v>1.085265367500627E-6</v>
      </c>
      <c r="O36" s="106"/>
    </row>
    <row r="37" spans="2:15">
      <c r="B37" s="16" t="s">
        <v>648</v>
      </c>
      <c r="C37" s="16" t="s">
        <v>691</v>
      </c>
      <c r="D37" s="144"/>
      <c r="E37" s="144">
        <v>2689853</v>
      </c>
      <c r="F37" s="144">
        <v>0</v>
      </c>
      <c r="G37" s="144">
        <v>0</v>
      </c>
      <c r="H37" s="144">
        <v>0</v>
      </c>
      <c r="I37" s="144">
        <v>0</v>
      </c>
      <c r="J37" s="144">
        <v>24009</v>
      </c>
      <c r="K37" s="144">
        <v>0</v>
      </c>
      <c r="L37" s="144">
        <v>0</v>
      </c>
      <c r="M37" s="144">
        <v>24009</v>
      </c>
      <c r="N37" s="15">
        <v>9.1264925423196339E-6</v>
      </c>
      <c r="O37" s="106"/>
    </row>
    <row r="38" spans="2:15">
      <c r="B38" s="16" t="s">
        <v>328</v>
      </c>
      <c r="C38" s="16" t="s">
        <v>692</v>
      </c>
      <c r="D38" s="144"/>
      <c r="E38" s="144">
        <v>1061997</v>
      </c>
      <c r="F38" s="144">
        <v>0</v>
      </c>
      <c r="G38" s="144">
        <v>0</v>
      </c>
      <c r="H38" s="144">
        <v>0</v>
      </c>
      <c r="I38" s="144">
        <v>0</v>
      </c>
      <c r="J38" s="144">
        <v>28412</v>
      </c>
      <c r="K38" s="144">
        <v>0</v>
      </c>
      <c r="L38" s="144">
        <v>0</v>
      </c>
      <c r="M38" s="144">
        <v>28412</v>
      </c>
      <c r="N38" s="15">
        <v>1.0800196014510617E-5</v>
      </c>
      <c r="O38" s="106"/>
    </row>
    <row r="39" spans="2:15">
      <c r="B39" s="16" t="s">
        <v>649</v>
      </c>
      <c r="C39" s="16" t="s">
        <v>693</v>
      </c>
      <c r="D39" s="144"/>
      <c r="E39" s="144">
        <v>10000</v>
      </c>
      <c r="F39" s="144">
        <v>0</v>
      </c>
      <c r="G39" s="144">
        <v>0</v>
      </c>
      <c r="H39" s="144">
        <v>0</v>
      </c>
      <c r="I39" s="144">
        <v>0</v>
      </c>
      <c r="J39" s="144">
        <v>1160</v>
      </c>
      <c r="K39" s="144">
        <v>0</v>
      </c>
      <c r="L39" s="144">
        <v>0</v>
      </c>
      <c r="M39" s="144">
        <v>1160</v>
      </c>
      <c r="N39" s="15">
        <v>4.4094845054316192E-7</v>
      </c>
      <c r="O39" s="106"/>
    </row>
    <row r="40" spans="2:15">
      <c r="B40" s="16" t="s">
        <v>586</v>
      </c>
      <c r="C40" s="16" t="s">
        <v>694</v>
      </c>
      <c r="D40" s="144"/>
      <c r="E40" s="144">
        <v>839</v>
      </c>
      <c r="F40" s="144">
        <v>0</v>
      </c>
      <c r="G40" s="144">
        <v>0</v>
      </c>
      <c r="H40" s="144">
        <v>0</v>
      </c>
      <c r="I40" s="144">
        <v>0</v>
      </c>
      <c r="J40" s="144">
        <v>173</v>
      </c>
      <c r="K40" s="144">
        <v>0</v>
      </c>
      <c r="L40" s="144">
        <v>0</v>
      </c>
      <c r="M40" s="144">
        <v>173</v>
      </c>
      <c r="N40" s="15">
        <v>6.5762139606868115E-8</v>
      </c>
      <c r="O40" s="106"/>
    </row>
    <row r="41" spans="2:15">
      <c r="B41" s="16" t="s">
        <v>650</v>
      </c>
      <c r="C41" s="16" t="s">
        <v>695</v>
      </c>
      <c r="D41" s="144"/>
      <c r="E41" s="144">
        <v>29545</v>
      </c>
      <c r="F41" s="144">
        <v>0</v>
      </c>
      <c r="G41" s="144">
        <v>0</v>
      </c>
      <c r="H41" s="144">
        <v>0</v>
      </c>
      <c r="I41" s="144">
        <v>0</v>
      </c>
      <c r="J41" s="144">
        <v>4439</v>
      </c>
      <c r="K41" s="144">
        <v>0</v>
      </c>
      <c r="L41" s="144">
        <v>0</v>
      </c>
      <c r="M41" s="144">
        <v>4439</v>
      </c>
      <c r="N41" s="15">
        <v>1.6873880792768068E-6</v>
      </c>
      <c r="O41" s="106"/>
    </row>
    <row r="42" spans="2:15">
      <c r="B42" s="16" t="s">
        <v>329</v>
      </c>
      <c r="C42" s="16" t="s">
        <v>696</v>
      </c>
      <c r="D42" s="144"/>
      <c r="E42" s="144">
        <v>65000</v>
      </c>
      <c r="F42" s="144">
        <v>0</v>
      </c>
      <c r="G42" s="144">
        <v>0</v>
      </c>
      <c r="H42" s="144">
        <v>0</v>
      </c>
      <c r="I42" s="144">
        <v>0</v>
      </c>
      <c r="J42" s="144">
        <v>5341</v>
      </c>
      <c r="K42" s="144">
        <v>0</v>
      </c>
      <c r="L42" s="144">
        <v>0</v>
      </c>
      <c r="M42" s="144">
        <v>5341</v>
      </c>
      <c r="N42" s="15">
        <v>2.0302635123715756E-6</v>
      </c>
      <c r="O42" s="106"/>
    </row>
    <row r="43" spans="2:15">
      <c r="B43" s="16" t="s">
        <v>330</v>
      </c>
      <c r="C43" s="16" t="s">
        <v>697</v>
      </c>
      <c r="D43" s="144"/>
      <c r="E43" s="144">
        <v>2998678</v>
      </c>
      <c r="F43" s="144">
        <v>0</v>
      </c>
      <c r="G43" s="144">
        <v>0</v>
      </c>
      <c r="H43" s="144">
        <v>0</v>
      </c>
      <c r="I43" s="144">
        <v>0</v>
      </c>
      <c r="J43" s="144">
        <v>161192</v>
      </c>
      <c r="K43" s="144">
        <v>0</v>
      </c>
      <c r="L43" s="144">
        <v>0</v>
      </c>
      <c r="M43" s="144">
        <v>161192</v>
      </c>
      <c r="N43" s="15">
        <v>6.1273588482718415E-5</v>
      </c>
      <c r="O43" s="106"/>
    </row>
    <row r="44" spans="2:15">
      <c r="B44" s="16" t="s">
        <v>331</v>
      </c>
      <c r="C44" s="16" t="s">
        <v>698</v>
      </c>
      <c r="D44" s="144">
        <v>12430401000</v>
      </c>
      <c r="E44" s="144">
        <v>69055765379</v>
      </c>
      <c r="F44" s="144">
        <v>0</v>
      </c>
      <c r="G44" s="144">
        <v>0</v>
      </c>
      <c r="H44" s="144">
        <v>0</v>
      </c>
      <c r="I44" s="144">
        <v>0</v>
      </c>
      <c r="J44" s="144">
        <v>2431051138</v>
      </c>
      <c r="K44" s="144">
        <v>0</v>
      </c>
      <c r="L44" s="144">
        <v>0</v>
      </c>
      <c r="M44" s="144">
        <v>2431051138</v>
      </c>
      <c r="N44" s="15">
        <v>0.99060062993021347</v>
      </c>
      <c r="O44" s="106">
        <v>0.02</v>
      </c>
    </row>
    <row r="45" spans="2:15">
      <c r="B45" s="16" t="s">
        <v>332</v>
      </c>
      <c r="C45" s="16" t="s">
        <v>699</v>
      </c>
      <c r="D45" s="144"/>
      <c r="E45" s="144">
        <v>55015</v>
      </c>
      <c r="F45" s="144">
        <v>0</v>
      </c>
      <c r="G45" s="144">
        <v>0</v>
      </c>
      <c r="H45" s="144">
        <v>0</v>
      </c>
      <c r="I45" s="144">
        <v>0</v>
      </c>
      <c r="J45" s="144">
        <v>6056</v>
      </c>
      <c r="K45" s="144">
        <v>0</v>
      </c>
      <c r="L45" s="144">
        <v>0</v>
      </c>
      <c r="M45" s="144">
        <v>6056</v>
      </c>
      <c r="N45" s="15">
        <v>2.3020550142149901E-6</v>
      </c>
      <c r="O45" s="106"/>
    </row>
    <row r="46" spans="2:15">
      <c r="B46" s="16" t="s">
        <v>333</v>
      </c>
      <c r="C46" s="16" t="s">
        <v>700</v>
      </c>
      <c r="D46" s="144"/>
      <c r="E46" s="144">
        <v>4386685</v>
      </c>
      <c r="F46" s="144">
        <v>0</v>
      </c>
      <c r="G46" s="144">
        <v>0</v>
      </c>
      <c r="H46" s="144">
        <v>0</v>
      </c>
      <c r="I46" s="144">
        <v>0</v>
      </c>
      <c r="J46" s="144">
        <v>161285</v>
      </c>
      <c r="K46" s="144">
        <v>0</v>
      </c>
      <c r="L46" s="144">
        <v>0</v>
      </c>
      <c r="M46" s="144">
        <v>161285</v>
      </c>
      <c r="N46" s="15">
        <v>6.1308940384356786E-5</v>
      </c>
      <c r="O46" s="106"/>
    </row>
    <row r="47" spans="2:15">
      <c r="B47" s="16" t="s">
        <v>587</v>
      </c>
      <c r="C47" s="16" t="s">
        <v>701</v>
      </c>
      <c r="D47" s="144"/>
      <c r="E47" s="144">
        <v>20000</v>
      </c>
      <c r="F47" s="144">
        <v>0</v>
      </c>
      <c r="G47" s="144">
        <v>0</v>
      </c>
      <c r="H47" s="144">
        <v>0</v>
      </c>
      <c r="I47" s="144">
        <v>0</v>
      </c>
      <c r="J47" s="144">
        <v>1576</v>
      </c>
      <c r="K47" s="144">
        <v>0</v>
      </c>
      <c r="L47" s="144">
        <v>0</v>
      </c>
      <c r="M47" s="144">
        <v>1576</v>
      </c>
      <c r="N47" s="15">
        <v>5.9908168797933036E-7</v>
      </c>
      <c r="O47" s="106"/>
    </row>
    <row r="48" spans="2:15">
      <c r="B48" s="16" t="s">
        <v>583</v>
      </c>
      <c r="C48" s="16" t="s">
        <v>702</v>
      </c>
      <c r="D48" s="144"/>
      <c r="E48" s="144">
        <v>9446</v>
      </c>
      <c r="F48" s="144">
        <v>0</v>
      </c>
      <c r="G48" s="144">
        <v>0</v>
      </c>
      <c r="H48" s="144">
        <v>0</v>
      </c>
      <c r="I48" s="144">
        <v>0</v>
      </c>
      <c r="J48" s="144">
        <v>8327</v>
      </c>
      <c r="K48" s="144">
        <v>0</v>
      </c>
      <c r="L48" s="144">
        <v>0</v>
      </c>
      <c r="M48" s="144">
        <v>8327</v>
      </c>
      <c r="N48" s="15">
        <v>3.1653256445456115E-6</v>
      </c>
      <c r="O48" s="106"/>
    </row>
    <row r="49" spans="2:15">
      <c r="B49" s="16" t="s">
        <v>334</v>
      </c>
      <c r="C49" s="16" t="s">
        <v>703</v>
      </c>
      <c r="D49" s="144"/>
      <c r="E49" s="144">
        <v>12059356</v>
      </c>
      <c r="F49" s="144">
        <v>0</v>
      </c>
      <c r="G49" s="144">
        <v>0</v>
      </c>
      <c r="H49" s="144">
        <v>0</v>
      </c>
      <c r="I49" s="144">
        <v>0</v>
      </c>
      <c r="J49" s="16">
        <v>44230</v>
      </c>
      <c r="K49" s="144">
        <v>0</v>
      </c>
      <c r="L49" s="144">
        <v>0</v>
      </c>
      <c r="M49" s="16">
        <v>44230</v>
      </c>
      <c r="N49" s="15">
        <v>1.6813060316831079E-5</v>
      </c>
      <c r="O49" s="106"/>
    </row>
    <row r="50" spans="2:15">
      <c r="B50" s="16" t="s">
        <v>335</v>
      </c>
      <c r="C50" s="16" t="s">
        <v>704</v>
      </c>
      <c r="D50" s="144"/>
      <c r="E50" s="144">
        <v>168250380</v>
      </c>
      <c r="F50" s="144">
        <v>0</v>
      </c>
      <c r="G50" s="144">
        <v>0</v>
      </c>
      <c r="H50" s="144">
        <v>0</v>
      </c>
      <c r="I50" s="144">
        <v>0</v>
      </c>
      <c r="J50" s="16">
        <v>13169388</v>
      </c>
      <c r="K50" s="144">
        <v>0</v>
      </c>
      <c r="L50" s="144">
        <v>0</v>
      </c>
      <c r="M50" s="16">
        <v>13169388</v>
      </c>
      <c r="N50" s="15">
        <v>5.0060527872428538E-3</v>
      </c>
      <c r="O50" s="106">
        <v>0.02</v>
      </c>
    </row>
    <row r="51" spans="2:15">
      <c r="B51" s="16" t="s">
        <v>336</v>
      </c>
      <c r="C51" s="16" t="s">
        <v>705</v>
      </c>
      <c r="D51" s="144"/>
      <c r="E51" s="144">
        <v>2112500</v>
      </c>
      <c r="F51" s="144">
        <v>0</v>
      </c>
      <c r="G51" s="144">
        <v>0</v>
      </c>
      <c r="H51" s="144">
        <v>0</v>
      </c>
      <c r="I51" s="144">
        <v>0</v>
      </c>
      <c r="J51" s="16">
        <v>67961</v>
      </c>
      <c r="K51" s="144">
        <v>0</v>
      </c>
      <c r="L51" s="144">
        <v>0</v>
      </c>
      <c r="M51" s="16">
        <v>67961</v>
      </c>
      <c r="N51" s="15">
        <v>2.5833877282210196E-5</v>
      </c>
      <c r="O51" s="106"/>
    </row>
    <row r="52" spans="2:15">
      <c r="B52" s="16" t="s">
        <v>337</v>
      </c>
      <c r="C52" s="16" t="s">
        <v>706</v>
      </c>
      <c r="D52" s="144"/>
      <c r="E52" s="144">
        <v>274209</v>
      </c>
      <c r="F52" s="144">
        <v>0</v>
      </c>
      <c r="G52" s="144">
        <v>0</v>
      </c>
      <c r="H52" s="144">
        <v>0</v>
      </c>
      <c r="I52" s="144">
        <v>0</v>
      </c>
      <c r="J52" s="16">
        <v>28005</v>
      </c>
      <c r="K52" s="144">
        <v>0</v>
      </c>
      <c r="L52" s="144">
        <v>0</v>
      </c>
      <c r="M52" s="16">
        <v>28005</v>
      </c>
      <c r="N52" s="15">
        <v>1.0645483928845905E-5</v>
      </c>
      <c r="O52" s="106"/>
    </row>
    <row r="53" spans="2:15">
      <c r="B53" s="16" t="s">
        <v>707</v>
      </c>
      <c r="C53" s="16" t="s">
        <v>708</v>
      </c>
      <c r="D53" s="144"/>
      <c r="E53" s="144">
        <v>37</v>
      </c>
      <c r="F53" s="144">
        <v>0</v>
      </c>
      <c r="G53" s="144">
        <v>0</v>
      </c>
      <c r="H53" s="144">
        <v>0</v>
      </c>
      <c r="I53" s="144">
        <v>0</v>
      </c>
      <c r="J53" s="16">
        <v>3</v>
      </c>
      <c r="K53" s="144">
        <v>0</v>
      </c>
      <c r="L53" s="144">
        <v>0</v>
      </c>
      <c r="M53" s="16">
        <v>3</v>
      </c>
      <c r="N53" s="15">
        <v>1.1403839238185222E-9</v>
      </c>
      <c r="O53" s="106"/>
    </row>
    <row r="54" spans="2:15">
      <c r="B54" s="16" t="s">
        <v>338</v>
      </c>
      <c r="C54" s="16" t="s">
        <v>709</v>
      </c>
      <c r="D54" s="144"/>
      <c r="E54" s="144">
        <v>205000</v>
      </c>
      <c r="F54" s="144">
        <v>0</v>
      </c>
      <c r="G54" s="144">
        <v>0</v>
      </c>
      <c r="H54" s="144">
        <v>0</v>
      </c>
      <c r="I54" s="144">
        <v>0</v>
      </c>
      <c r="J54" s="16">
        <v>18235</v>
      </c>
      <c r="K54" s="144">
        <v>0</v>
      </c>
      <c r="L54" s="144">
        <v>0</v>
      </c>
      <c r="M54" s="16">
        <v>18235</v>
      </c>
      <c r="N54" s="15">
        <v>6.9316336169435843E-6</v>
      </c>
      <c r="O54" s="106"/>
    </row>
    <row r="55" spans="2:15">
      <c r="B55" s="16" t="s">
        <v>651</v>
      </c>
      <c r="C55" s="16" t="s">
        <v>710</v>
      </c>
      <c r="D55" s="144"/>
      <c r="E55" s="144">
        <v>15003</v>
      </c>
      <c r="F55" s="144">
        <v>0</v>
      </c>
      <c r="G55" s="144">
        <v>0</v>
      </c>
      <c r="H55" s="144">
        <v>0</v>
      </c>
      <c r="I55" s="144">
        <v>0</v>
      </c>
      <c r="J55" s="16">
        <v>1803</v>
      </c>
      <c r="K55" s="144">
        <v>0</v>
      </c>
      <c r="L55" s="144">
        <v>0</v>
      </c>
      <c r="M55" s="16">
        <v>1803</v>
      </c>
      <c r="N55" s="15">
        <v>6.8537073821493184E-7</v>
      </c>
      <c r="O55" s="106"/>
    </row>
    <row r="56" spans="2:15">
      <c r="B56" s="16" t="s">
        <v>652</v>
      </c>
      <c r="C56" s="16" t="s">
        <v>711</v>
      </c>
      <c r="D56" s="144"/>
      <c r="E56" s="144">
        <v>700405</v>
      </c>
      <c r="F56" s="144">
        <v>0</v>
      </c>
      <c r="G56" s="144">
        <v>0</v>
      </c>
      <c r="H56" s="144">
        <v>0</v>
      </c>
      <c r="I56" s="144">
        <v>0</v>
      </c>
      <c r="J56" s="16">
        <v>9474</v>
      </c>
      <c r="K56" s="144">
        <v>0</v>
      </c>
      <c r="L56" s="144">
        <v>0</v>
      </c>
      <c r="M56" s="16">
        <v>9474</v>
      </c>
      <c r="N56" s="15">
        <v>3.6013324314188931E-6</v>
      </c>
      <c r="O56" s="106"/>
    </row>
    <row r="57" spans="2:15">
      <c r="B57" s="16" t="s">
        <v>339</v>
      </c>
      <c r="C57" s="16" t="s">
        <v>712</v>
      </c>
      <c r="D57" s="144"/>
      <c r="E57" s="144">
        <v>11650182</v>
      </c>
      <c r="F57" s="144">
        <v>0</v>
      </c>
      <c r="G57" s="144">
        <v>0</v>
      </c>
      <c r="H57" s="144">
        <v>0</v>
      </c>
      <c r="I57" s="144">
        <v>0</v>
      </c>
      <c r="J57" s="16">
        <v>400876</v>
      </c>
      <c r="K57" s="144">
        <v>0</v>
      </c>
      <c r="L57" s="144">
        <v>0</v>
      </c>
      <c r="M57" s="16">
        <v>400876</v>
      </c>
      <c r="N57" s="15">
        <v>1.5238418194822464E-4</v>
      </c>
      <c r="O57" s="106"/>
    </row>
    <row r="58" spans="2:15">
      <c r="N58" s="184"/>
    </row>
    <row r="59" spans="2:15">
      <c r="N59" s="184"/>
    </row>
    <row r="60" spans="2:15">
      <c r="B60" s="287" t="s">
        <v>585</v>
      </c>
      <c r="N60" s="184"/>
    </row>
    <row r="61" spans="2:15">
      <c r="N61" s="184"/>
      <c r="O61" s="184"/>
    </row>
    <row r="62" spans="2:15">
      <c r="N62" s="184"/>
    </row>
    <row r="63" spans="2:15">
      <c r="N63" s="184"/>
    </row>
    <row r="64" spans="2:15">
      <c r="N64" s="184"/>
    </row>
    <row r="65" spans="5:15">
      <c r="E65" s="173"/>
      <c r="N65" s="184"/>
    </row>
    <row r="66" spans="5:15">
      <c r="N66" s="184"/>
    </row>
    <row r="67" spans="5:15">
      <c r="N67" s="184"/>
      <c r="O67" s="184"/>
    </row>
    <row r="68" spans="5:15">
      <c r="N68" s="184"/>
    </row>
    <row r="69" spans="5:15">
      <c r="N69" s="184"/>
    </row>
    <row r="70" spans="5:15">
      <c r="N70" s="184"/>
    </row>
    <row r="71" spans="5:15">
      <c r="N71" s="184"/>
      <c r="O71" s="184"/>
    </row>
    <row r="72" spans="5:15">
      <c r="N72" s="184"/>
    </row>
    <row r="73" spans="5:15">
      <c r="N73" s="184"/>
    </row>
    <row r="74" spans="5:15">
      <c r="E74" s="173"/>
      <c r="N74" s="184"/>
      <c r="O74" s="184"/>
    </row>
    <row r="75" spans="5:15">
      <c r="N75" s="184"/>
    </row>
    <row r="76" spans="5:15">
      <c r="N76" s="184"/>
    </row>
    <row r="77" spans="5:15">
      <c r="N77" s="184"/>
    </row>
    <row r="78" spans="5:15">
      <c r="N78" s="184"/>
    </row>
    <row r="79" spans="5:15">
      <c r="N79" s="184"/>
    </row>
    <row r="80" spans="5:15">
      <c r="N80" s="184"/>
    </row>
    <row r="81" spans="14:15">
      <c r="N81" s="184"/>
    </row>
    <row r="82" spans="14:15">
      <c r="N82" s="184"/>
    </row>
    <row r="83" spans="14:15">
      <c r="N83" s="184"/>
    </row>
    <row r="84" spans="14:15">
      <c r="N84" s="184"/>
    </row>
    <row r="85" spans="14:15">
      <c r="N85" s="184"/>
    </row>
    <row r="86" spans="14:15">
      <c r="N86" s="184"/>
    </row>
    <row r="87" spans="14:15">
      <c r="N87" s="184"/>
    </row>
    <row r="88" spans="14:15">
      <c r="N88" s="184"/>
    </row>
    <row r="89" spans="14:15">
      <c r="N89" s="184"/>
    </row>
    <row r="90" spans="14:15">
      <c r="N90" s="184"/>
    </row>
    <row r="91" spans="14:15">
      <c r="N91" s="184"/>
    </row>
    <row r="92" spans="14:15">
      <c r="N92" s="184"/>
    </row>
    <row r="93" spans="14:15">
      <c r="N93" s="184"/>
    </row>
    <row r="94" spans="14:15">
      <c r="N94" s="184"/>
    </row>
    <row r="95" spans="14:15">
      <c r="N95" s="184"/>
      <c r="O95" s="184"/>
    </row>
    <row r="96" spans="14:15">
      <c r="N96" s="184"/>
    </row>
    <row r="97" spans="14:15">
      <c r="N97" s="184"/>
    </row>
    <row r="98" spans="14:15">
      <c r="N98" s="184"/>
    </row>
    <row r="99" spans="14:15">
      <c r="N99" s="184"/>
    </row>
    <row r="100" spans="14:15">
      <c r="N100" s="184"/>
    </row>
    <row r="101" spans="14:15">
      <c r="N101" s="184"/>
    </row>
    <row r="102" spans="14:15">
      <c r="N102" s="184"/>
    </row>
    <row r="103" spans="14:15">
      <c r="N103" s="184"/>
    </row>
    <row r="104" spans="14:15">
      <c r="N104" s="184"/>
    </row>
    <row r="105" spans="14:15">
      <c r="N105" s="184"/>
    </row>
    <row r="106" spans="14:15">
      <c r="N106" s="184"/>
      <c r="O106" s="184"/>
    </row>
    <row r="107" spans="14:15">
      <c r="N107" s="184"/>
    </row>
    <row r="108" spans="14:15">
      <c r="N108" s="184"/>
    </row>
    <row r="109" spans="14:15">
      <c r="N109" s="184"/>
    </row>
    <row r="110" spans="14:15">
      <c r="N110" s="184"/>
    </row>
    <row r="111" spans="14:15">
      <c r="N111" s="184"/>
    </row>
    <row r="112" spans="14:15">
      <c r="N112" s="184"/>
    </row>
    <row r="113" spans="14:14">
      <c r="N113" s="184"/>
    </row>
    <row r="114" spans="14:14">
      <c r="N114" s="184"/>
    </row>
    <row r="115" spans="14:14">
      <c r="N115" s="184"/>
    </row>
    <row r="116" spans="14:14">
      <c r="N116" s="184"/>
    </row>
    <row r="117" spans="14:14">
      <c r="N117" s="184"/>
    </row>
    <row r="118" spans="14:14">
      <c r="N118" s="184"/>
    </row>
    <row r="119" spans="14:14">
      <c r="N119" s="184"/>
    </row>
    <row r="120" spans="14:14">
      <c r="N120" s="184"/>
    </row>
    <row r="121" spans="14:14">
      <c r="N121" s="184"/>
    </row>
    <row r="122" spans="14:14">
      <c r="N122" s="184"/>
    </row>
    <row r="123" spans="14:14">
      <c r="N123" s="184"/>
    </row>
    <row r="124" spans="14:14">
      <c r="N124" s="184"/>
    </row>
    <row r="125" spans="14:14">
      <c r="N125" s="184"/>
    </row>
    <row r="126" spans="14:14">
      <c r="N126" s="184"/>
    </row>
    <row r="127" spans="14:14">
      <c r="N127" s="184"/>
    </row>
    <row r="128" spans="14:14">
      <c r="N128" s="184"/>
    </row>
    <row r="129" spans="5:15">
      <c r="N129" s="184"/>
    </row>
    <row r="130" spans="5:15">
      <c r="E130" s="173"/>
      <c r="N130" s="184"/>
      <c r="O130" s="184"/>
    </row>
    <row r="131" spans="5:15">
      <c r="N131" s="184"/>
    </row>
    <row r="132" spans="5:15">
      <c r="N132" s="184"/>
      <c r="O132" s="184"/>
    </row>
    <row r="133" spans="5:15">
      <c r="N133" s="184"/>
    </row>
    <row r="134" spans="5:15">
      <c r="N134" s="184"/>
    </row>
    <row r="135" spans="5:15">
      <c r="N135" s="184"/>
    </row>
    <row r="136" spans="5:15">
      <c r="N136" s="184"/>
    </row>
    <row r="137" spans="5:15">
      <c r="N137" s="184"/>
    </row>
    <row r="138" spans="5:15">
      <c r="N138" s="184"/>
    </row>
    <row r="139" spans="5:15">
      <c r="N139" s="184"/>
    </row>
    <row r="140" spans="5:15">
      <c r="N140" s="184"/>
    </row>
    <row r="141" spans="5:15">
      <c r="N141" s="184"/>
    </row>
    <row r="142" spans="5:15">
      <c r="N142" s="184"/>
    </row>
    <row r="143" spans="5:15">
      <c r="N143" s="184"/>
    </row>
    <row r="144" spans="5:15">
      <c r="N144" s="184"/>
    </row>
    <row r="145" spans="14:15">
      <c r="N145" s="184"/>
    </row>
    <row r="146" spans="14:15">
      <c r="N146" s="184"/>
    </row>
    <row r="147" spans="14:15">
      <c r="N147" s="184"/>
    </row>
    <row r="148" spans="14:15">
      <c r="N148" s="184"/>
    </row>
    <row r="149" spans="14:15">
      <c r="N149" s="184"/>
    </row>
    <row r="150" spans="14:15">
      <c r="N150" s="184"/>
      <c r="O150" s="184"/>
    </row>
    <row r="151" spans="14:15">
      <c r="N151" s="184"/>
    </row>
    <row r="152" spans="14:15">
      <c r="N152" s="184"/>
    </row>
    <row r="153" spans="14:15">
      <c r="N153" s="184"/>
    </row>
    <row r="154" spans="14:15">
      <c r="N154" s="184"/>
    </row>
    <row r="155" spans="14:15">
      <c r="N155" s="184"/>
    </row>
    <row r="156" spans="14:15">
      <c r="N156" s="184"/>
    </row>
    <row r="157" spans="14:15">
      <c r="N157" s="184"/>
      <c r="O157" s="184"/>
    </row>
    <row r="158" spans="14:15">
      <c r="N158" s="184"/>
    </row>
    <row r="159" spans="14:15">
      <c r="N159" s="184"/>
    </row>
    <row r="160" spans="14:15">
      <c r="N160" s="184"/>
    </row>
    <row r="161" spans="4:15">
      <c r="N161" s="184"/>
    </row>
    <row r="162" spans="4:15">
      <c r="N162" s="184"/>
    </row>
    <row r="163" spans="4:15">
      <c r="E163" s="173"/>
      <c r="N163" s="184"/>
    </row>
    <row r="164" spans="4:15">
      <c r="D164" s="173"/>
      <c r="E164" s="173"/>
      <c r="J164" s="173"/>
      <c r="N164" s="184"/>
      <c r="O164" s="184"/>
    </row>
    <row r="165" spans="4:15">
      <c r="N165" s="184"/>
    </row>
    <row r="166" spans="4:15">
      <c r="N166" s="184"/>
    </row>
    <row r="167" spans="4:15">
      <c r="N167" s="184"/>
    </row>
    <row r="168" spans="4:15">
      <c r="N168" s="184"/>
      <c r="O168" s="184"/>
    </row>
    <row r="169" spans="4:15">
      <c r="N169" s="184"/>
    </row>
    <row r="170" spans="4:15">
      <c r="N170" s="184"/>
    </row>
    <row r="171" spans="4:15">
      <c r="N171" s="184"/>
    </row>
    <row r="172" spans="4:15">
      <c r="N172" s="184"/>
    </row>
    <row r="173" spans="4:15">
      <c r="N173" s="184"/>
    </row>
    <row r="174" spans="4:15">
      <c r="N174" s="184"/>
      <c r="O174" s="184"/>
    </row>
    <row r="175" spans="4:15">
      <c r="N175" s="184"/>
    </row>
    <row r="176" spans="4:15">
      <c r="N176" s="184"/>
      <c r="O176" s="184"/>
    </row>
    <row r="177" spans="5:15">
      <c r="N177" s="184"/>
    </row>
    <row r="178" spans="5:15">
      <c r="N178" s="184"/>
    </row>
    <row r="179" spans="5:15">
      <c r="N179" s="184"/>
    </row>
    <row r="180" spans="5:15">
      <c r="N180" s="184"/>
    </row>
    <row r="181" spans="5:15">
      <c r="N181" s="184"/>
    </row>
    <row r="182" spans="5:15">
      <c r="N182" s="184"/>
    </row>
    <row r="183" spans="5:15">
      <c r="N183" s="184"/>
    </row>
    <row r="184" spans="5:15">
      <c r="N184" s="184"/>
    </row>
    <row r="185" spans="5:15">
      <c r="N185" s="184"/>
    </row>
    <row r="186" spans="5:15">
      <c r="N186" s="184"/>
      <c r="O186" s="184"/>
    </row>
    <row r="187" spans="5:15">
      <c r="N187" s="184"/>
    </row>
    <row r="188" spans="5:15">
      <c r="N188" s="184"/>
    </row>
    <row r="189" spans="5:15">
      <c r="N189" s="184"/>
    </row>
    <row r="190" spans="5:15">
      <c r="E190" s="173"/>
      <c r="N190" s="184"/>
    </row>
    <row r="191" spans="5:15">
      <c r="N191" s="184"/>
    </row>
    <row r="192" spans="5:15">
      <c r="N192" s="184"/>
    </row>
    <row r="193" spans="5:15">
      <c r="N193" s="184"/>
    </row>
    <row r="194" spans="5:15">
      <c r="E194" s="173"/>
      <c r="N194" s="184"/>
    </row>
    <row r="195" spans="5:15">
      <c r="N195" s="184"/>
    </row>
    <row r="196" spans="5:15">
      <c r="N196" s="184"/>
    </row>
    <row r="197" spans="5:15">
      <c r="N197" s="184"/>
      <c r="O197" s="184"/>
    </row>
    <row r="198" spans="5:15">
      <c r="N198" s="184"/>
    </row>
    <row r="199" spans="5:15">
      <c r="N199" s="184"/>
    </row>
    <row r="200" spans="5:15">
      <c r="N200" s="184"/>
    </row>
    <row r="201" spans="5:15">
      <c r="N201" s="184"/>
    </row>
    <row r="202" spans="5:15">
      <c r="N202" s="184"/>
    </row>
    <row r="203" spans="5:15">
      <c r="N203" s="184"/>
    </row>
    <row r="204" spans="5:15">
      <c r="N204" s="184"/>
    </row>
    <row r="205" spans="5:15">
      <c r="N205" s="184"/>
    </row>
    <row r="206" spans="5:15">
      <c r="N206" s="184"/>
    </row>
    <row r="207" spans="5:15">
      <c r="N207" s="184"/>
    </row>
    <row r="208" spans="5:15">
      <c r="N208" s="184"/>
    </row>
    <row r="209" spans="14:15">
      <c r="N209" s="184"/>
    </row>
    <row r="210" spans="14:15">
      <c r="N210" s="184"/>
    </row>
    <row r="211" spans="14:15">
      <c r="N211" s="184"/>
    </row>
    <row r="212" spans="14:15">
      <c r="N212" s="184"/>
    </row>
    <row r="213" spans="14:15">
      <c r="N213" s="184"/>
    </row>
    <row r="214" spans="14:15">
      <c r="N214" s="184"/>
    </row>
    <row r="215" spans="14:15">
      <c r="N215" s="184"/>
      <c r="O215" s="184"/>
    </row>
    <row r="216" spans="14:15">
      <c r="N216" s="184"/>
    </row>
    <row r="217" spans="14:15">
      <c r="N217" s="184"/>
    </row>
    <row r="218" spans="14:15">
      <c r="N218" s="184"/>
    </row>
    <row r="219" spans="14:15">
      <c r="N219" s="184"/>
    </row>
    <row r="220" spans="14:15">
      <c r="N220" s="184"/>
    </row>
    <row r="221" spans="14:15">
      <c r="N221" s="184"/>
    </row>
    <row r="222" spans="14:15">
      <c r="N222" s="184"/>
    </row>
    <row r="223" spans="14:15">
      <c r="N223" s="184"/>
    </row>
    <row r="224" spans="14:15">
      <c r="N224" s="184"/>
    </row>
    <row r="225" spans="5:15">
      <c r="N225" s="184"/>
    </row>
    <row r="226" spans="5:15">
      <c r="N226" s="184"/>
    </row>
    <row r="227" spans="5:15">
      <c r="N227" s="184"/>
    </row>
    <row r="228" spans="5:15">
      <c r="N228" s="184"/>
    </row>
    <row r="229" spans="5:15">
      <c r="N229" s="184"/>
    </row>
    <row r="230" spans="5:15">
      <c r="E230" s="173"/>
      <c r="N230" s="184"/>
      <c r="O230" s="184"/>
    </row>
    <row r="231" spans="5:15">
      <c r="N231" s="184"/>
    </row>
    <row r="232" spans="5:15">
      <c r="N232" s="184"/>
    </row>
    <row r="233" spans="5:15">
      <c r="N233" s="184"/>
    </row>
    <row r="234" spans="5:15">
      <c r="N234" s="184"/>
    </row>
    <row r="235" spans="5:15">
      <c r="N235" s="184"/>
    </row>
    <row r="236" spans="5:15">
      <c r="N236" s="184"/>
    </row>
    <row r="237" spans="5:15">
      <c r="N237" s="184"/>
    </row>
    <row r="238" spans="5:15">
      <c r="N238" s="184"/>
    </row>
    <row r="239" spans="5:15">
      <c r="N239" s="184"/>
    </row>
    <row r="240" spans="5:15">
      <c r="N240" s="184"/>
    </row>
    <row r="241" spans="14:14">
      <c r="N241" s="184"/>
    </row>
    <row r="242" spans="14:14">
      <c r="N242" s="184"/>
    </row>
    <row r="243" spans="14:14">
      <c r="N243" s="184"/>
    </row>
    <row r="244" spans="14:14">
      <c r="N244" s="184"/>
    </row>
    <row r="245" spans="14:14">
      <c r="N245" s="184"/>
    </row>
    <row r="246" spans="14:14">
      <c r="N246" s="184"/>
    </row>
    <row r="247" spans="14:14">
      <c r="N247" s="184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47"/>
  <sheetViews>
    <sheetView showGridLines="0" zoomScale="85" zoomScaleNormal="85" workbookViewId="0"/>
  </sheetViews>
  <sheetFormatPr baseColWidth="10" defaultRowHeight="15"/>
  <cols>
    <col min="1" max="1" width="3" style="117" customWidth="1"/>
    <col min="2" max="2" width="11.42578125" style="117"/>
    <col min="3" max="3" width="17" style="117" bestFit="1" customWidth="1"/>
    <col min="4" max="4" width="16.28515625" style="117" bestFit="1" customWidth="1"/>
    <col min="5" max="5" width="14.5703125" style="117" bestFit="1" customWidth="1"/>
    <col min="6" max="9" width="11.42578125" style="117"/>
    <col min="10" max="10" width="17.28515625" style="117" bestFit="1" customWidth="1"/>
    <col min="11" max="12" width="11.7109375" style="117" bestFit="1" customWidth="1"/>
    <col min="13" max="13" width="17.28515625" style="117" bestFit="1" customWidth="1"/>
    <col min="14" max="17" width="11.42578125" style="117"/>
    <col min="18" max="18" width="12.28515625" style="117" bestFit="1" customWidth="1"/>
    <col min="19" max="16384" width="11.42578125" style="117"/>
  </cols>
  <sheetData>
    <row r="1" spans="1:15" ht="6" customHeight="1"/>
    <row r="2" spans="1:15">
      <c r="A2" s="454" t="s">
        <v>28</v>
      </c>
      <c r="B2" s="454"/>
      <c r="C2" s="454"/>
      <c r="D2" s="454"/>
    </row>
    <row r="5" spans="1:15">
      <c r="B5" s="12" t="s">
        <v>341</v>
      </c>
    </row>
    <row r="6" spans="1:15">
      <c r="B6" s="221" t="s">
        <v>584</v>
      </c>
    </row>
    <row r="7" spans="1:15" ht="31.5" customHeight="1"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181"/>
      <c r="O7" s="181"/>
    </row>
    <row r="8" spans="1:15" ht="201">
      <c r="D8" s="182" t="s">
        <v>296</v>
      </c>
      <c r="E8" s="182" t="s">
        <v>297</v>
      </c>
      <c r="F8" s="182" t="s">
        <v>298</v>
      </c>
      <c r="G8" s="182" t="s">
        <v>299</v>
      </c>
      <c r="H8" s="182" t="s">
        <v>300</v>
      </c>
      <c r="I8" s="182" t="s">
        <v>301</v>
      </c>
      <c r="J8" s="182" t="s">
        <v>302</v>
      </c>
      <c r="K8" s="182" t="s">
        <v>303</v>
      </c>
      <c r="L8" s="182" t="s">
        <v>304</v>
      </c>
      <c r="M8" s="182" t="s">
        <v>305</v>
      </c>
      <c r="N8" s="183" t="s">
        <v>306</v>
      </c>
      <c r="O8" s="183" t="s">
        <v>307</v>
      </c>
    </row>
    <row r="9" spans="1:15">
      <c r="B9" s="16" t="s">
        <v>308</v>
      </c>
      <c r="C9" s="16" t="s">
        <v>663</v>
      </c>
      <c r="D9" s="244"/>
      <c r="E9" s="244">
        <v>70000</v>
      </c>
      <c r="F9" s="242">
        <v>0</v>
      </c>
      <c r="G9" s="242">
        <v>0</v>
      </c>
      <c r="H9" s="242">
        <v>0</v>
      </c>
      <c r="I9" s="242">
        <v>0</v>
      </c>
      <c r="J9" s="244">
        <v>7530</v>
      </c>
      <c r="K9" s="244">
        <v>0</v>
      </c>
      <c r="L9" s="244">
        <v>0</v>
      </c>
      <c r="M9" s="244">
        <v>7530</v>
      </c>
      <c r="N9" s="241">
        <v>3.0601003787537039E-6</v>
      </c>
      <c r="O9" s="105"/>
    </row>
    <row r="10" spans="1:15">
      <c r="B10" s="16" t="s">
        <v>641</v>
      </c>
      <c r="C10" s="16" t="s">
        <v>664</v>
      </c>
      <c r="D10" s="244"/>
      <c r="E10" s="244">
        <v>552293</v>
      </c>
      <c r="F10" s="242">
        <v>0</v>
      </c>
      <c r="G10" s="242">
        <v>0</v>
      </c>
      <c r="H10" s="242">
        <v>0</v>
      </c>
      <c r="I10" s="242">
        <v>0</v>
      </c>
      <c r="J10" s="244">
        <v>8759</v>
      </c>
      <c r="K10" s="244">
        <v>0</v>
      </c>
      <c r="L10" s="244">
        <v>0</v>
      </c>
      <c r="M10" s="244">
        <v>8759</v>
      </c>
      <c r="N10" s="241">
        <v>3.5595510249008886E-6</v>
      </c>
      <c r="O10" s="105"/>
    </row>
    <row r="11" spans="1:15">
      <c r="B11" s="16" t="s">
        <v>642</v>
      </c>
      <c r="C11" s="16" t="s">
        <v>665</v>
      </c>
      <c r="D11" s="244"/>
      <c r="E11" s="244">
        <v>20000</v>
      </c>
      <c r="F11" s="242">
        <v>0</v>
      </c>
      <c r="G11" s="242">
        <v>0</v>
      </c>
      <c r="H11" s="242">
        <v>0</v>
      </c>
      <c r="I11" s="242">
        <v>0</v>
      </c>
      <c r="J11" s="244">
        <v>2048</v>
      </c>
      <c r="K11" s="244">
        <v>0</v>
      </c>
      <c r="L11" s="244">
        <v>0</v>
      </c>
      <c r="M11" s="244">
        <v>2048</v>
      </c>
      <c r="N11" s="241">
        <v>8.3228228096780677E-7</v>
      </c>
      <c r="O11" s="105"/>
    </row>
    <row r="12" spans="1:15">
      <c r="B12" s="16" t="s">
        <v>643</v>
      </c>
      <c r="C12" s="16" t="s">
        <v>666</v>
      </c>
      <c r="D12" s="144"/>
      <c r="E12" s="144">
        <v>5059</v>
      </c>
      <c r="F12" s="243">
        <v>0</v>
      </c>
      <c r="G12" s="243">
        <v>0</v>
      </c>
      <c r="H12" s="243">
        <v>0</v>
      </c>
      <c r="I12" s="243">
        <v>0</v>
      </c>
      <c r="J12" s="144">
        <v>572</v>
      </c>
      <c r="K12" s="144">
        <v>0</v>
      </c>
      <c r="L12" s="144">
        <v>0</v>
      </c>
      <c r="M12" s="144">
        <v>572</v>
      </c>
      <c r="N12" s="15">
        <v>2.3245384019218042E-7</v>
      </c>
      <c r="O12" s="106"/>
    </row>
    <row r="13" spans="1:15">
      <c r="B13" s="16" t="s">
        <v>309</v>
      </c>
      <c r="C13" s="16" t="s">
        <v>667</v>
      </c>
      <c r="D13" s="144"/>
      <c r="E13" s="144">
        <v>2377391</v>
      </c>
      <c r="F13" s="243">
        <v>0</v>
      </c>
      <c r="G13" s="243">
        <v>0</v>
      </c>
      <c r="H13" s="243">
        <v>0</v>
      </c>
      <c r="I13" s="243">
        <v>0</v>
      </c>
      <c r="J13" s="144">
        <v>119808</v>
      </c>
      <c r="K13" s="144">
        <v>0</v>
      </c>
      <c r="L13" s="144">
        <v>0</v>
      </c>
      <c r="M13" s="144">
        <v>119808</v>
      </c>
      <c r="N13" s="15">
        <v>4.8688513436616701E-5</v>
      </c>
      <c r="O13" s="106">
        <v>0</v>
      </c>
    </row>
    <row r="14" spans="1:15">
      <c r="B14" s="16" t="s">
        <v>310</v>
      </c>
      <c r="C14" s="16" t="s">
        <v>669</v>
      </c>
      <c r="D14" s="144"/>
      <c r="E14" s="144">
        <v>50000</v>
      </c>
      <c r="F14" s="243">
        <v>0</v>
      </c>
      <c r="G14" s="243">
        <v>0</v>
      </c>
      <c r="H14" s="243">
        <v>0</v>
      </c>
      <c r="I14" s="243">
        <v>0</v>
      </c>
      <c r="J14" s="144">
        <v>3444</v>
      </c>
      <c r="K14" s="144">
        <v>0</v>
      </c>
      <c r="L14" s="144">
        <v>0</v>
      </c>
      <c r="M14" s="144">
        <v>3444</v>
      </c>
      <c r="N14" s="15">
        <v>1.3995996951431282E-6</v>
      </c>
      <c r="O14" s="106"/>
    </row>
    <row r="15" spans="1:15">
      <c r="B15" s="16" t="s">
        <v>311</v>
      </c>
      <c r="C15" s="16" t="s">
        <v>670</v>
      </c>
      <c r="D15" s="144"/>
      <c r="E15" s="144">
        <v>210240</v>
      </c>
      <c r="F15" s="243">
        <v>0</v>
      </c>
      <c r="G15" s="243">
        <v>0</v>
      </c>
      <c r="H15" s="243">
        <v>0</v>
      </c>
      <c r="I15" s="243">
        <v>0</v>
      </c>
      <c r="J15" s="144">
        <v>16448</v>
      </c>
      <c r="K15" s="144">
        <v>0</v>
      </c>
      <c r="L15" s="144">
        <v>0</v>
      </c>
      <c r="M15" s="144">
        <v>16448</v>
      </c>
      <c r="N15" s="15">
        <v>6.6842670690226983E-6</v>
      </c>
      <c r="O15" s="106">
        <v>0</v>
      </c>
    </row>
    <row r="16" spans="1:15">
      <c r="B16" s="16" t="s">
        <v>312</v>
      </c>
      <c r="C16" s="16" t="s">
        <v>671</v>
      </c>
      <c r="D16" s="144"/>
      <c r="E16" s="144">
        <v>597735</v>
      </c>
      <c r="F16" s="243">
        <v>0</v>
      </c>
      <c r="G16" s="243">
        <v>0</v>
      </c>
      <c r="H16" s="243">
        <v>0</v>
      </c>
      <c r="I16" s="243">
        <v>0</v>
      </c>
      <c r="J16" s="144">
        <v>26277</v>
      </c>
      <c r="K16" s="144">
        <v>0</v>
      </c>
      <c r="L16" s="144">
        <v>0</v>
      </c>
      <c r="M16" s="144">
        <v>26277</v>
      </c>
      <c r="N16" s="15">
        <v>1.0678653074702666E-5</v>
      </c>
      <c r="O16" s="106"/>
    </row>
    <row r="17" spans="2:15">
      <c r="B17" s="16" t="s">
        <v>313</v>
      </c>
      <c r="C17" s="16" t="s">
        <v>672</v>
      </c>
      <c r="D17" s="144"/>
      <c r="E17" s="144">
        <v>775516</v>
      </c>
      <c r="F17" s="243">
        <v>0</v>
      </c>
      <c r="G17" s="243">
        <v>0</v>
      </c>
      <c r="H17" s="243">
        <v>0</v>
      </c>
      <c r="I17" s="243">
        <v>0</v>
      </c>
      <c r="J17" s="144">
        <v>53050</v>
      </c>
      <c r="K17" s="144">
        <v>0</v>
      </c>
      <c r="L17" s="144">
        <v>0</v>
      </c>
      <c r="M17" s="144">
        <v>53050</v>
      </c>
      <c r="N17" s="15">
        <v>2.1558874514327222E-5</v>
      </c>
      <c r="O17" s="106"/>
    </row>
    <row r="18" spans="2:15">
      <c r="B18" s="16" t="s">
        <v>314</v>
      </c>
      <c r="C18" s="16" t="s">
        <v>673</v>
      </c>
      <c r="D18" s="144"/>
      <c r="E18" s="144">
        <v>50000</v>
      </c>
      <c r="F18" s="243">
        <v>0</v>
      </c>
      <c r="G18" s="243">
        <v>0</v>
      </c>
      <c r="H18" s="243">
        <v>0</v>
      </c>
      <c r="I18" s="243">
        <v>0</v>
      </c>
      <c r="J18" s="144">
        <v>5747</v>
      </c>
      <c r="K18" s="144">
        <v>0</v>
      </c>
      <c r="L18" s="144">
        <v>0</v>
      </c>
      <c r="M18" s="144">
        <v>5747</v>
      </c>
      <c r="N18" s="15">
        <v>2.3355108733994072E-6</v>
      </c>
      <c r="O18" s="106"/>
    </row>
    <row r="19" spans="2:15">
      <c r="B19" s="16" t="s">
        <v>315</v>
      </c>
      <c r="C19" s="16" t="s">
        <v>674</v>
      </c>
      <c r="D19" s="144"/>
      <c r="E19" s="144">
        <v>115908248</v>
      </c>
      <c r="F19" s="243">
        <v>0</v>
      </c>
      <c r="G19" s="243">
        <v>0</v>
      </c>
      <c r="H19" s="243">
        <v>0</v>
      </c>
      <c r="I19" s="243">
        <v>0</v>
      </c>
      <c r="J19" s="144">
        <v>8893153</v>
      </c>
      <c r="K19" s="144">
        <v>0</v>
      </c>
      <c r="L19" s="144">
        <v>0</v>
      </c>
      <c r="M19" s="144">
        <v>8893153</v>
      </c>
      <c r="N19" s="15">
        <v>3.6140691717947726E-3</v>
      </c>
      <c r="O19" s="106">
        <v>0</v>
      </c>
    </row>
    <row r="20" spans="2:15">
      <c r="B20" s="16" t="s">
        <v>316</v>
      </c>
      <c r="C20" s="16" t="s">
        <v>675</v>
      </c>
      <c r="D20" s="144"/>
      <c r="E20" s="144">
        <v>4658326</v>
      </c>
      <c r="F20" s="243">
        <v>0</v>
      </c>
      <c r="G20" s="243">
        <v>0</v>
      </c>
      <c r="H20" s="243">
        <v>0</v>
      </c>
      <c r="I20" s="243">
        <v>0</v>
      </c>
      <c r="J20" s="144">
        <v>193227</v>
      </c>
      <c r="K20" s="144">
        <v>0</v>
      </c>
      <c r="L20" s="144">
        <v>0</v>
      </c>
      <c r="M20" s="144">
        <v>193227</v>
      </c>
      <c r="N20" s="15">
        <v>7.8525101711214061E-5</v>
      </c>
      <c r="O20" s="106"/>
    </row>
    <row r="21" spans="2:15">
      <c r="B21" s="16" t="s">
        <v>644</v>
      </c>
      <c r="C21" s="16" t="s">
        <v>676</v>
      </c>
      <c r="D21" s="144"/>
      <c r="E21" s="144">
        <v>10000</v>
      </c>
      <c r="F21" s="243">
        <v>0</v>
      </c>
      <c r="G21" s="243">
        <v>0</v>
      </c>
      <c r="H21" s="243">
        <v>0</v>
      </c>
      <c r="I21" s="243">
        <v>0</v>
      </c>
      <c r="J21" s="144">
        <v>881</v>
      </c>
      <c r="K21" s="144">
        <v>0</v>
      </c>
      <c r="L21" s="144">
        <v>0</v>
      </c>
      <c r="M21" s="144">
        <v>881</v>
      </c>
      <c r="N21" s="15">
        <v>3.5802768043585831E-7</v>
      </c>
      <c r="O21" s="106"/>
    </row>
    <row r="22" spans="2:15">
      <c r="B22" s="16" t="s">
        <v>317</v>
      </c>
      <c r="C22" s="16" t="s">
        <v>677</v>
      </c>
      <c r="D22" s="144"/>
      <c r="E22" s="144">
        <v>260692</v>
      </c>
      <c r="F22" s="243">
        <v>0</v>
      </c>
      <c r="G22" s="243">
        <v>0</v>
      </c>
      <c r="H22" s="243">
        <v>0</v>
      </c>
      <c r="I22" s="243">
        <v>0</v>
      </c>
      <c r="J22" s="144">
        <v>15379</v>
      </c>
      <c r="K22" s="144">
        <v>0</v>
      </c>
      <c r="L22" s="144">
        <v>0</v>
      </c>
      <c r="M22" s="144">
        <v>15379</v>
      </c>
      <c r="N22" s="15">
        <v>6.2498384760761238E-6</v>
      </c>
      <c r="O22" s="106"/>
    </row>
    <row r="23" spans="2:15">
      <c r="B23" s="16" t="s">
        <v>318</v>
      </c>
      <c r="C23" s="16" t="s">
        <v>678</v>
      </c>
      <c r="D23" s="144"/>
      <c r="E23" s="144">
        <v>2327501</v>
      </c>
      <c r="F23" s="243">
        <v>0</v>
      </c>
      <c r="G23" s="243">
        <v>0</v>
      </c>
      <c r="H23" s="243">
        <v>0</v>
      </c>
      <c r="I23" s="243">
        <v>0</v>
      </c>
      <c r="J23" s="144">
        <v>80697</v>
      </c>
      <c r="K23" s="144">
        <v>0</v>
      </c>
      <c r="L23" s="144">
        <v>0</v>
      </c>
      <c r="M23" s="144">
        <v>80697</v>
      </c>
      <c r="N23" s="15">
        <v>3.2794278919560108E-5</v>
      </c>
      <c r="O23" s="106"/>
    </row>
    <row r="24" spans="2:15">
      <c r="B24" s="16" t="s">
        <v>319</v>
      </c>
      <c r="C24" s="16" t="s">
        <v>679</v>
      </c>
      <c r="D24" s="144"/>
      <c r="E24" s="144">
        <v>55320</v>
      </c>
      <c r="F24" s="243">
        <v>0</v>
      </c>
      <c r="G24" s="243">
        <v>0</v>
      </c>
      <c r="H24" s="243">
        <v>0</v>
      </c>
      <c r="I24" s="243">
        <v>0</v>
      </c>
      <c r="J24" s="144">
        <v>6188</v>
      </c>
      <c r="K24" s="144">
        <v>0</v>
      </c>
      <c r="L24" s="144">
        <v>0</v>
      </c>
      <c r="M24" s="144">
        <v>6188</v>
      </c>
      <c r="N24" s="15">
        <v>2.5147279075335879E-6</v>
      </c>
      <c r="O24" s="106"/>
    </row>
    <row r="25" spans="2:15">
      <c r="B25" s="16" t="s">
        <v>320</v>
      </c>
      <c r="C25" s="16" t="s">
        <v>680</v>
      </c>
      <c r="D25" s="144"/>
      <c r="E25" s="144">
        <v>10003</v>
      </c>
      <c r="F25" s="243">
        <v>0</v>
      </c>
      <c r="G25" s="243">
        <v>0</v>
      </c>
      <c r="H25" s="243">
        <v>0</v>
      </c>
      <c r="I25" s="243">
        <v>0</v>
      </c>
      <c r="J25" s="144">
        <v>1133</v>
      </c>
      <c r="K25" s="144">
        <v>0</v>
      </c>
      <c r="L25" s="144">
        <v>0</v>
      </c>
      <c r="M25" s="144">
        <v>1133</v>
      </c>
      <c r="N25" s="15">
        <v>4.6043741422681891E-7</v>
      </c>
      <c r="O25" s="106"/>
    </row>
    <row r="26" spans="2:15">
      <c r="B26" s="16" t="s">
        <v>321</v>
      </c>
      <c r="C26" s="16" t="s">
        <v>681</v>
      </c>
      <c r="D26" s="144"/>
      <c r="E26" s="144">
        <v>2396434</v>
      </c>
      <c r="F26" s="243">
        <v>0</v>
      </c>
      <c r="G26" s="243">
        <v>0</v>
      </c>
      <c r="H26" s="243">
        <v>0</v>
      </c>
      <c r="I26" s="243">
        <v>0</v>
      </c>
      <c r="J26" s="144">
        <v>20063</v>
      </c>
      <c r="K26" s="144">
        <v>0</v>
      </c>
      <c r="L26" s="144">
        <v>0</v>
      </c>
      <c r="M26" s="144">
        <v>20063</v>
      </c>
      <c r="N26" s="15">
        <v>8.1533590835239793E-6</v>
      </c>
      <c r="O26" s="106">
        <v>0</v>
      </c>
    </row>
    <row r="27" spans="2:15">
      <c r="B27" s="16" t="s">
        <v>322</v>
      </c>
      <c r="C27" s="16" t="s">
        <v>682</v>
      </c>
      <c r="D27" s="144"/>
      <c r="E27" s="144">
        <v>16071534</v>
      </c>
      <c r="F27" s="243">
        <v>0</v>
      </c>
      <c r="G27" s="243">
        <v>0</v>
      </c>
      <c r="H27" s="243">
        <v>0</v>
      </c>
      <c r="I27" s="243">
        <v>0</v>
      </c>
      <c r="J27" s="144">
        <v>220570</v>
      </c>
      <c r="K27" s="144">
        <v>0</v>
      </c>
      <c r="L27" s="144">
        <v>0</v>
      </c>
      <c r="M27" s="144">
        <v>220570</v>
      </c>
      <c r="N27" s="15">
        <v>8.9636964215365788E-5</v>
      </c>
      <c r="O27" s="106"/>
    </row>
    <row r="28" spans="2:15">
      <c r="B28" s="16" t="s">
        <v>323</v>
      </c>
      <c r="C28" s="16" t="s">
        <v>683</v>
      </c>
      <c r="D28" s="144"/>
      <c r="E28" s="144">
        <v>866872</v>
      </c>
      <c r="F28" s="243">
        <v>0</v>
      </c>
      <c r="G28" s="243">
        <v>0</v>
      </c>
      <c r="H28" s="243">
        <v>0</v>
      </c>
      <c r="I28" s="243">
        <v>0</v>
      </c>
      <c r="J28" s="144">
        <v>9953</v>
      </c>
      <c r="K28" s="144">
        <v>0</v>
      </c>
      <c r="L28" s="144">
        <v>0</v>
      </c>
      <c r="M28" s="144">
        <v>9953</v>
      </c>
      <c r="N28" s="15">
        <v>4.0447780969104401E-6</v>
      </c>
      <c r="O28" s="106"/>
    </row>
    <row r="29" spans="2:15">
      <c r="B29" s="16" t="s">
        <v>324</v>
      </c>
      <c r="C29" s="16" t="s">
        <v>684</v>
      </c>
      <c r="D29" s="144"/>
      <c r="E29" s="144">
        <v>20000</v>
      </c>
      <c r="F29" s="243">
        <v>0</v>
      </c>
      <c r="G29" s="243">
        <v>0</v>
      </c>
      <c r="H29" s="243">
        <v>0</v>
      </c>
      <c r="I29" s="243">
        <v>0</v>
      </c>
      <c r="J29" s="144">
        <v>1486</v>
      </c>
      <c r="K29" s="144">
        <v>0</v>
      </c>
      <c r="L29" s="144">
        <v>0</v>
      </c>
      <c r="M29" s="144">
        <v>1486</v>
      </c>
      <c r="N29" s="15">
        <v>6.038923191006645E-7</v>
      </c>
      <c r="O29" s="106">
        <v>1.2500000000000001E-2</v>
      </c>
    </row>
    <row r="30" spans="2:15">
      <c r="B30" s="16" t="s">
        <v>645</v>
      </c>
      <c r="C30" s="16" t="s">
        <v>685</v>
      </c>
      <c r="D30" s="144"/>
      <c r="E30" s="144">
        <v>60162</v>
      </c>
      <c r="F30" s="243">
        <v>0</v>
      </c>
      <c r="G30" s="243">
        <v>0</v>
      </c>
      <c r="H30" s="243">
        <v>0</v>
      </c>
      <c r="I30" s="243">
        <v>0</v>
      </c>
      <c r="J30" s="144">
        <v>4053</v>
      </c>
      <c r="K30" s="144">
        <v>0</v>
      </c>
      <c r="L30" s="144">
        <v>0</v>
      </c>
      <c r="M30" s="144">
        <v>4053</v>
      </c>
      <c r="N30" s="15">
        <v>1.6470898851379496E-6</v>
      </c>
      <c r="O30" s="106"/>
    </row>
    <row r="31" spans="2:15">
      <c r="B31" s="16" t="s">
        <v>647</v>
      </c>
      <c r="C31" s="16" t="s">
        <v>687</v>
      </c>
      <c r="D31" s="144"/>
      <c r="E31" s="144">
        <v>30000</v>
      </c>
      <c r="F31" s="243">
        <v>0</v>
      </c>
      <c r="G31" s="243">
        <v>0</v>
      </c>
      <c r="H31" s="243">
        <v>0</v>
      </c>
      <c r="I31" s="243">
        <v>0</v>
      </c>
      <c r="J31" s="144">
        <v>2291</v>
      </c>
      <c r="K31" s="144">
        <v>0</v>
      </c>
      <c r="L31" s="144">
        <v>0</v>
      </c>
      <c r="M31" s="144">
        <v>2291</v>
      </c>
      <c r="N31" s="15">
        <v>9.3103452426623309E-7</v>
      </c>
      <c r="O31" s="106"/>
    </row>
    <row r="32" spans="2:15">
      <c r="B32" s="16" t="s">
        <v>325</v>
      </c>
      <c r="C32" s="16" t="s">
        <v>688</v>
      </c>
      <c r="D32" s="144"/>
      <c r="E32" s="144">
        <v>1545495</v>
      </c>
      <c r="F32" s="243">
        <v>0</v>
      </c>
      <c r="G32" s="243">
        <v>0</v>
      </c>
      <c r="H32" s="243">
        <v>0</v>
      </c>
      <c r="I32" s="243">
        <v>0</v>
      </c>
      <c r="J32" s="144">
        <v>69841</v>
      </c>
      <c r="K32" s="144">
        <v>0</v>
      </c>
      <c r="L32" s="144">
        <v>0</v>
      </c>
      <c r="M32" s="144">
        <v>69841</v>
      </c>
      <c r="N32" s="15">
        <v>2.8382532609898727E-5</v>
      </c>
      <c r="O32" s="106">
        <v>0.01</v>
      </c>
    </row>
    <row r="33" spans="2:15">
      <c r="B33" s="16" t="s">
        <v>326</v>
      </c>
      <c r="C33" s="16" t="s">
        <v>689</v>
      </c>
      <c r="D33" s="144"/>
      <c r="E33" s="144">
        <v>135000</v>
      </c>
      <c r="F33" s="243">
        <v>0</v>
      </c>
      <c r="G33" s="243">
        <v>0</v>
      </c>
      <c r="H33" s="243">
        <v>0</v>
      </c>
      <c r="I33" s="243">
        <v>0</v>
      </c>
      <c r="J33" s="144">
        <v>9762</v>
      </c>
      <c r="K33" s="144">
        <v>0</v>
      </c>
      <c r="L33" s="144">
        <v>0</v>
      </c>
      <c r="M33" s="144">
        <v>9762</v>
      </c>
      <c r="N33" s="15">
        <v>3.9671580209022117E-6</v>
      </c>
      <c r="O33" s="106"/>
    </row>
    <row r="34" spans="2:15">
      <c r="B34" s="16" t="s">
        <v>327</v>
      </c>
      <c r="C34" s="16" t="s">
        <v>690</v>
      </c>
      <c r="D34" s="144"/>
      <c r="E34" s="144">
        <v>53000</v>
      </c>
      <c r="F34" s="243">
        <v>0</v>
      </c>
      <c r="G34" s="243">
        <v>0</v>
      </c>
      <c r="H34" s="243">
        <v>0</v>
      </c>
      <c r="I34" s="243">
        <v>0</v>
      </c>
      <c r="J34" s="144">
        <v>2855</v>
      </c>
      <c r="K34" s="144">
        <v>0</v>
      </c>
      <c r="L34" s="144">
        <v>0</v>
      </c>
      <c r="M34" s="144">
        <v>2855</v>
      </c>
      <c r="N34" s="15">
        <v>1.1602372617983831E-6</v>
      </c>
      <c r="O34" s="106"/>
    </row>
    <row r="35" spans="2:15">
      <c r="B35" s="16" t="s">
        <v>648</v>
      </c>
      <c r="C35" s="16" t="s">
        <v>691</v>
      </c>
      <c r="D35" s="144"/>
      <c r="E35" s="144">
        <v>989853</v>
      </c>
      <c r="F35" s="243">
        <v>0</v>
      </c>
      <c r="G35" s="243">
        <v>0</v>
      </c>
      <c r="H35" s="243">
        <v>0</v>
      </c>
      <c r="I35" s="243">
        <v>0</v>
      </c>
      <c r="J35" s="144">
        <v>13349</v>
      </c>
      <c r="K35" s="144">
        <v>0</v>
      </c>
      <c r="L35" s="144">
        <v>0</v>
      </c>
      <c r="M35" s="144">
        <v>13349</v>
      </c>
      <c r="N35" s="15">
        <v>5.4248711760933854E-6</v>
      </c>
      <c r="O35" s="106"/>
    </row>
    <row r="36" spans="2:15">
      <c r="B36" s="16" t="s">
        <v>328</v>
      </c>
      <c r="C36" s="16" t="s">
        <v>692</v>
      </c>
      <c r="D36" s="144"/>
      <c r="E36" s="144">
        <v>61997</v>
      </c>
      <c r="F36" s="243">
        <v>0</v>
      </c>
      <c r="G36" s="243">
        <v>0</v>
      </c>
      <c r="H36" s="243">
        <v>0</v>
      </c>
      <c r="I36" s="243">
        <v>0</v>
      </c>
      <c r="J36" s="144">
        <v>6533</v>
      </c>
      <c r="K36" s="144">
        <v>0</v>
      </c>
      <c r="L36" s="144">
        <v>0</v>
      </c>
      <c r="M36" s="144">
        <v>6533</v>
      </c>
      <c r="N36" s="15">
        <v>2.6549317097474032E-6</v>
      </c>
      <c r="O36" s="106"/>
    </row>
    <row r="37" spans="2:15">
      <c r="B37" s="16" t="s">
        <v>649</v>
      </c>
      <c r="C37" s="16" t="s">
        <v>693</v>
      </c>
      <c r="D37" s="144"/>
      <c r="E37" s="144">
        <v>10000</v>
      </c>
      <c r="F37" s="243">
        <v>0</v>
      </c>
      <c r="G37" s="243">
        <v>0</v>
      </c>
      <c r="H37" s="243">
        <v>0</v>
      </c>
      <c r="I37" s="243">
        <v>0</v>
      </c>
      <c r="J37" s="144">
        <v>1160</v>
      </c>
      <c r="K37" s="144">
        <v>0</v>
      </c>
      <c r="L37" s="144">
        <v>0</v>
      </c>
      <c r="M37" s="144">
        <v>1160</v>
      </c>
      <c r="N37" s="15">
        <v>4.7140988570442184E-7</v>
      </c>
      <c r="O37" s="106"/>
    </row>
    <row r="38" spans="2:15">
      <c r="B38" s="16" t="s">
        <v>586</v>
      </c>
      <c r="C38" s="16" t="s">
        <v>694</v>
      </c>
      <c r="D38" s="144"/>
      <c r="E38" s="144">
        <v>839</v>
      </c>
      <c r="F38" s="243">
        <v>0</v>
      </c>
      <c r="G38" s="243">
        <v>0</v>
      </c>
      <c r="H38" s="243">
        <v>0</v>
      </c>
      <c r="I38" s="243">
        <v>0</v>
      </c>
      <c r="J38" s="144">
        <v>173</v>
      </c>
      <c r="K38" s="144">
        <v>0</v>
      </c>
      <c r="L38" s="144">
        <v>0</v>
      </c>
      <c r="M38" s="144">
        <v>173</v>
      </c>
      <c r="N38" s="15">
        <v>7.0305095023159463E-8</v>
      </c>
      <c r="O38" s="106"/>
    </row>
    <row r="39" spans="2:15">
      <c r="B39" s="16" t="s">
        <v>650</v>
      </c>
      <c r="C39" s="16" t="s">
        <v>695</v>
      </c>
      <c r="D39" s="144"/>
      <c r="E39" s="144">
        <v>29545</v>
      </c>
      <c r="F39" s="243">
        <v>0</v>
      </c>
      <c r="G39" s="243">
        <v>0</v>
      </c>
      <c r="H39" s="243">
        <v>0</v>
      </c>
      <c r="I39" s="243">
        <v>0</v>
      </c>
      <c r="J39" s="144">
        <v>4439</v>
      </c>
      <c r="K39" s="144">
        <v>0</v>
      </c>
      <c r="L39" s="144">
        <v>0</v>
      </c>
      <c r="M39" s="144">
        <v>4439</v>
      </c>
      <c r="N39" s="15">
        <v>1.8039555884844212E-6</v>
      </c>
      <c r="O39" s="106"/>
    </row>
    <row r="40" spans="2:15">
      <c r="B40" s="16" t="s">
        <v>329</v>
      </c>
      <c r="C40" s="16" t="s">
        <v>696</v>
      </c>
      <c r="D40" s="144"/>
      <c r="E40" s="144">
        <v>65000</v>
      </c>
      <c r="F40" s="243">
        <v>0</v>
      </c>
      <c r="G40" s="243">
        <v>0</v>
      </c>
      <c r="H40" s="243">
        <v>0</v>
      </c>
      <c r="I40" s="243">
        <v>0</v>
      </c>
      <c r="J40" s="144">
        <v>5341</v>
      </c>
      <c r="K40" s="144">
        <v>0</v>
      </c>
      <c r="L40" s="144">
        <v>0</v>
      </c>
      <c r="M40" s="144">
        <v>5341</v>
      </c>
      <c r="N40" s="15">
        <v>2.1705174134028596E-6</v>
      </c>
      <c r="O40" s="106"/>
    </row>
    <row r="41" spans="2:15">
      <c r="B41" s="16" t="s">
        <v>330</v>
      </c>
      <c r="C41" s="16" t="s">
        <v>697</v>
      </c>
      <c r="D41" s="144"/>
      <c r="E41" s="144">
        <v>1804665</v>
      </c>
      <c r="F41" s="243">
        <v>0</v>
      </c>
      <c r="G41" s="243">
        <v>0</v>
      </c>
      <c r="H41" s="243">
        <v>0</v>
      </c>
      <c r="I41" s="243">
        <v>0</v>
      </c>
      <c r="J41" s="144">
        <v>79385</v>
      </c>
      <c r="K41" s="144">
        <v>0</v>
      </c>
      <c r="L41" s="144">
        <v>0</v>
      </c>
      <c r="M41" s="144">
        <v>79385</v>
      </c>
      <c r="N41" s="15">
        <v>3.2261098083315106E-5</v>
      </c>
      <c r="O41" s="106"/>
    </row>
    <row r="42" spans="2:15">
      <c r="B42" s="16" t="s">
        <v>331</v>
      </c>
      <c r="C42" s="16" t="s">
        <v>698</v>
      </c>
      <c r="D42" s="144">
        <v>21654440000</v>
      </c>
      <c r="E42" s="144">
        <v>42857879861</v>
      </c>
      <c r="F42" s="243">
        <v>0</v>
      </c>
      <c r="G42" s="243">
        <v>0</v>
      </c>
      <c r="H42" s="243">
        <v>0</v>
      </c>
      <c r="I42" s="243">
        <v>0</v>
      </c>
      <c r="J42" s="144">
        <v>2037312006</v>
      </c>
      <c r="K42" s="144">
        <v>0</v>
      </c>
      <c r="L42" s="144">
        <v>0</v>
      </c>
      <c r="M42" s="144">
        <v>2037312006</v>
      </c>
      <c r="N42" s="15">
        <v>0.99045330447060742</v>
      </c>
      <c r="O42" s="106">
        <v>0.02</v>
      </c>
    </row>
    <row r="43" spans="2:15">
      <c r="B43" s="16" t="s">
        <v>332</v>
      </c>
      <c r="C43" s="16" t="s">
        <v>699</v>
      </c>
      <c r="D43" s="144"/>
      <c r="E43" s="144">
        <v>55015</v>
      </c>
      <c r="F43" s="243">
        <v>0</v>
      </c>
      <c r="G43" s="243">
        <v>0</v>
      </c>
      <c r="H43" s="243">
        <v>0</v>
      </c>
      <c r="I43" s="243">
        <v>0</v>
      </c>
      <c r="J43" s="144">
        <v>6056</v>
      </c>
      <c r="K43" s="144">
        <v>0</v>
      </c>
      <c r="L43" s="144">
        <v>0</v>
      </c>
      <c r="M43" s="144">
        <v>6056</v>
      </c>
      <c r="N43" s="15">
        <v>2.4610847136430852E-6</v>
      </c>
      <c r="O43" s="106"/>
    </row>
    <row r="44" spans="2:15">
      <c r="B44" s="16" t="s">
        <v>333</v>
      </c>
      <c r="C44" s="16" t="s">
        <v>700</v>
      </c>
      <c r="D44" s="144"/>
      <c r="E44" s="144">
        <v>4386685</v>
      </c>
      <c r="F44" s="243">
        <v>0</v>
      </c>
      <c r="G44" s="243">
        <v>0</v>
      </c>
      <c r="H44" s="243">
        <v>0</v>
      </c>
      <c r="I44" s="243">
        <v>0</v>
      </c>
      <c r="J44" s="144">
        <v>144465</v>
      </c>
      <c r="K44" s="144">
        <v>0</v>
      </c>
      <c r="L44" s="144">
        <v>0</v>
      </c>
      <c r="M44" s="144">
        <v>144465</v>
      </c>
      <c r="N44" s="15">
        <v>5.8708818222663188E-5</v>
      </c>
      <c r="O44" s="106"/>
    </row>
    <row r="45" spans="2:15">
      <c r="B45" s="16" t="s">
        <v>587</v>
      </c>
      <c r="C45" s="16" t="s">
        <v>701</v>
      </c>
      <c r="D45" s="144"/>
      <c r="E45" s="144">
        <v>20000</v>
      </c>
      <c r="F45" s="243">
        <v>0</v>
      </c>
      <c r="G45" s="243">
        <v>0</v>
      </c>
      <c r="H45" s="243">
        <v>0</v>
      </c>
      <c r="I45" s="243">
        <v>0</v>
      </c>
      <c r="J45" s="144">
        <v>1576</v>
      </c>
      <c r="K45" s="144">
        <v>0</v>
      </c>
      <c r="L45" s="144">
        <v>0</v>
      </c>
      <c r="M45" s="144">
        <v>1576</v>
      </c>
      <c r="N45" s="15">
        <v>6.4046722402600757E-7</v>
      </c>
      <c r="O45" s="106"/>
    </row>
    <row r="46" spans="2:15">
      <c r="B46" s="16" t="s">
        <v>583</v>
      </c>
      <c r="C46" s="16" t="s">
        <v>702</v>
      </c>
      <c r="D46" s="144"/>
      <c r="E46" s="144">
        <v>9446</v>
      </c>
      <c r="F46" s="243">
        <v>0</v>
      </c>
      <c r="G46" s="243">
        <v>0</v>
      </c>
      <c r="H46" s="243">
        <v>0</v>
      </c>
      <c r="I46" s="243">
        <v>0</v>
      </c>
      <c r="J46" s="144">
        <v>8327</v>
      </c>
      <c r="K46" s="144">
        <v>0</v>
      </c>
      <c r="L46" s="144">
        <v>0</v>
      </c>
      <c r="M46" s="144">
        <v>8327</v>
      </c>
      <c r="N46" s="15">
        <v>3.3839914812592417E-6</v>
      </c>
      <c r="O46" s="106"/>
    </row>
    <row r="47" spans="2:15">
      <c r="B47" s="16" t="s">
        <v>334</v>
      </c>
      <c r="C47" s="16" t="s">
        <v>703</v>
      </c>
      <c r="D47" s="144"/>
      <c r="E47" s="144">
        <v>30000</v>
      </c>
      <c r="F47" s="243">
        <v>0</v>
      </c>
      <c r="G47" s="243">
        <v>0</v>
      </c>
      <c r="H47" s="243">
        <v>0</v>
      </c>
      <c r="I47" s="243">
        <v>0</v>
      </c>
      <c r="J47" s="144">
        <v>615</v>
      </c>
      <c r="K47" s="144">
        <v>0</v>
      </c>
      <c r="L47" s="144">
        <v>0</v>
      </c>
      <c r="M47" s="144">
        <v>615</v>
      </c>
      <c r="N47" s="15">
        <v>2.4992851698984432E-7</v>
      </c>
      <c r="O47" s="106"/>
    </row>
    <row r="48" spans="2:15">
      <c r="B48" s="16" t="s">
        <v>335</v>
      </c>
      <c r="C48" s="16" t="s">
        <v>704</v>
      </c>
      <c r="D48" s="144"/>
      <c r="E48" s="144">
        <v>159520826</v>
      </c>
      <c r="F48" s="243">
        <v>0</v>
      </c>
      <c r="G48" s="243">
        <v>0</v>
      </c>
      <c r="H48" s="243">
        <v>0</v>
      </c>
      <c r="I48" s="243">
        <v>0</v>
      </c>
      <c r="J48" s="144">
        <v>13007975</v>
      </c>
      <c r="K48" s="144">
        <v>0</v>
      </c>
      <c r="L48" s="144">
        <v>0</v>
      </c>
      <c r="M48" s="144">
        <v>13007975</v>
      </c>
      <c r="N48" s="15">
        <v>5.2862827655137728E-3</v>
      </c>
      <c r="O48" s="106">
        <v>0.02</v>
      </c>
    </row>
    <row r="49" spans="2:15">
      <c r="B49" s="16" t="s">
        <v>336</v>
      </c>
      <c r="C49" s="16" t="s">
        <v>705</v>
      </c>
      <c r="D49" s="144"/>
      <c r="E49" s="144">
        <v>2112500</v>
      </c>
      <c r="F49" s="243">
        <v>0</v>
      </c>
      <c r="G49" s="243">
        <v>0</v>
      </c>
      <c r="H49" s="243">
        <v>0</v>
      </c>
      <c r="I49" s="243">
        <v>0</v>
      </c>
      <c r="J49" s="144">
        <v>67961</v>
      </c>
      <c r="K49" s="144">
        <v>0</v>
      </c>
      <c r="L49" s="144">
        <v>0</v>
      </c>
      <c r="M49" s="144">
        <v>67961</v>
      </c>
      <c r="N49" s="15">
        <v>2.7618523484791562E-5</v>
      </c>
      <c r="O49" s="106"/>
    </row>
    <row r="50" spans="2:15">
      <c r="B50" s="16" t="s">
        <v>337</v>
      </c>
      <c r="C50" s="16" t="s">
        <v>706</v>
      </c>
      <c r="D50" s="144"/>
      <c r="E50" s="144">
        <v>274209</v>
      </c>
      <c r="F50" s="243">
        <v>0</v>
      </c>
      <c r="G50" s="243">
        <v>0</v>
      </c>
      <c r="H50" s="243">
        <v>0</v>
      </c>
      <c r="I50" s="243">
        <v>0</v>
      </c>
      <c r="J50" s="144">
        <v>28005</v>
      </c>
      <c r="K50" s="144">
        <v>0</v>
      </c>
      <c r="L50" s="144">
        <v>0</v>
      </c>
      <c r="M50" s="144">
        <v>28005</v>
      </c>
      <c r="N50" s="15">
        <v>1.1380891249269252E-5</v>
      </c>
      <c r="O50" s="106"/>
    </row>
    <row r="51" spans="2:15">
      <c r="B51" s="16" t="s">
        <v>707</v>
      </c>
      <c r="C51" s="16" t="s">
        <v>708</v>
      </c>
      <c r="D51" s="144"/>
      <c r="E51" s="144">
        <v>37</v>
      </c>
      <c r="F51" s="243">
        <v>0</v>
      </c>
      <c r="G51" s="243">
        <v>0</v>
      </c>
      <c r="H51" s="243">
        <v>0</v>
      </c>
      <c r="I51" s="243">
        <v>0</v>
      </c>
      <c r="J51" s="144">
        <v>3</v>
      </c>
      <c r="K51" s="144">
        <v>0</v>
      </c>
      <c r="L51" s="144">
        <v>0</v>
      </c>
      <c r="M51" s="144">
        <v>3</v>
      </c>
      <c r="N51" s="15">
        <v>1.2191634975114358E-9</v>
      </c>
      <c r="O51" s="106"/>
    </row>
    <row r="52" spans="2:15">
      <c r="B52" s="16" t="s">
        <v>338</v>
      </c>
      <c r="C52" s="16" t="s">
        <v>709</v>
      </c>
      <c r="D52" s="144"/>
      <c r="E52" s="144">
        <v>205000</v>
      </c>
      <c r="F52" s="243">
        <v>0</v>
      </c>
      <c r="G52" s="243">
        <v>0</v>
      </c>
      <c r="H52" s="243">
        <v>0</v>
      </c>
      <c r="I52" s="243">
        <v>0</v>
      </c>
      <c r="J52" s="144">
        <v>18235</v>
      </c>
      <c r="K52" s="144">
        <v>0</v>
      </c>
      <c r="L52" s="144">
        <v>0</v>
      </c>
      <c r="M52" s="144">
        <v>18235</v>
      </c>
      <c r="N52" s="15">
        <v>7.4104821257070107E-6</v>
      </c>
      <c r="O52" s="106"/>
    </row>
    <row r="53" spans="2:15">
      <c r="B53" s="16" t="s">
        <v>651</v>
      </c>
      <c r="C53" s="16" t="s">
        <v>710</v>
      </c>
      <c r="D53" s="144"/>
      <c r="E53" s="144">
        <v>15003</v>
      </c>
      <c r="F53" s="243">
        <v>0</v>
      </c>
      <c r="G53" s="243">
        <v>0</v>
      </c>
      <c r="H53" s="243">
        <v>0</v>
      </c>
      <c r="I53" s="243">
        <v>0</v>
      </c>
      <c r="J53" s="144">
        <v>1803</v>
      </c>
      <c r="K53" s="144">
        <v>0</v>
      </c>
      <c r="L53" s="144">
        <v>0</v>
      </c>
      <c r="M53" s="144">
        <v>1803</v>
      </c>
      <c r="N53" s="15">
        <v>7.3271726200437284E-7</v>
      </c>
      <c r="O53" s="106"/>
    </row>
    <row r="54" spans="2:15">
      <c r="B54" s="16" t="s">
        <v>652</v>
      </c>
      <c r="C54" s="16" t="s">
        <v>711</v>
      </c>
      <c r="D54" s="144"/>
      <c r="E54" s="144">
        <v>700405</v>
      </c>
      <c r="F54" s="243">
        <v>0</v>
      </c>
      <c r="G54" s="243">
        <v>0</v>
      </c>
      <c r="H54" s="243">
        <v>0</v>
      </c>
      <c r="I54" s="243">
        <v>0</v>
      </c>
      <c r="J54" s="144">
        <v>8554</v>
      </c>
      <c r="K54" s="144">
        <v>0</v>
      </c>
      <c r="L54" s="144">
        <v>0</v>
      </c>
      <c r="M54" s="144">
        <v>8554</v>
      </c>
      <c r="N54" s="15">
        <v>3.4762415192376069E-6</v>
      </c>
      <c r="O54" s="106"/>
    </row>
    <row r="55" spans="2:15">
      <c r="B55" s="16" t="s">
        <v>339</v>
      </c>
      <c r="C55" s="16" t="s">
        <v>712</v>
      </c>
      <c r="D55" s="144"/>
      <c r="E55" s="144">
        <v>7088453</v>
      </c>
      <c r="F55" s="243">
        <v>0</v>
      </c>
      <c r="G55" s="243">
        <v>0</v>
      </c>
      <c r="H55" s="243">
        <v>0</v>
      </c>
      <c r="I55" s="243">
        <v>0</v>
      </c>
      <c r="J55" s="144">
        <v>312418</v>
      </c>
      <c r="K55" s="144">
        <v>0</v>
      </c>
      <c r="L55" s="144">
        <v>0</v>
      </c>
      <c r="M55" s="144">
        <v>312418</v>
      </c>
      <c r="N55" s="15">
        <v>1.2696287385517591E-4</v>
      </c>
      <c r="O55" s="106"/>
    </row>
    <row r="56" spans="2:15">
      <c r="N56" s="184"/>
      <c r="O56" s="184"/>
    </row>
    <row r="57" spans="2:15">
      <c r="N57" s="184"/>
    </row>
    <row r="58" spans="2:15">
      <c r="B58" s="287" t="s">
        <v>585</v>
      </c>
      <c r="N58" s="184"/>
    </row>
    <row r="59" spans="2:15">
      <c r="N59" s="184"/>
    </row>
    <row r="60" spans="2:15">
      <c r="N60" s="184"/>
    </row>
    <row r="61" spans="2:15">
      <c r="N61" s="184"/>
      <c r="O61" s="184"/>
    </row>
    <row r="62" spans="2:15">
      <c r="N62" s="184"/>
    </row>
    <row r="63" spans="2:15">
      <c r="N63" s="184"/>
    </row>
    <row r="64" spans="2:15">
      <c r="N64" s="184"/>
    </row>
    <row r="65" spans="5:15">
      <c r="E65" s="173"/>
      <c r="N65" s="184"/>
    </row>
    <row r="66" spans="5:15">
      <c r="N66" s="184"/>
    </row>
    <row r="67" spans="5:15">
      <c r="N67" s="184"/>
      <c r="O67" s="184"/>
    </row>
    <row r="68" spans="5:15">
      <c r="N68" s="184"/>
    </row>
    <row r="69" spans="5:15">
      <c r="N69" s="184"/>
    </row>
    <row r="70" spans="5:15">
      <c r="N70" s="184"/>
    </row>
    <row r="71" spans="5:15">
      <c r="N71" s="184"/>
      <c r="O71" s="184"/>
    </row>
    <row r="72" spans="5:15">
      <c r="N72" s="184"/>
    </row>
    <row r="73" spans="5:15">
      <c r="N73" s="184"/>
    </row>
    <row r="74" spans="5:15">
      <c r="E74" s="173"/>
      <c r="N74" s="184"/>
      <c r="O74" s="184"/>
    </row>
    <row r="75" spans="5:15">
      <c r="N75" s="184"/>
    </row>
    <row r="76" spans="5:15">
      <c r="N76" s="184"/>
    </row>
    <row r="77" spans="5:15">
      <c r="N77" s="184"/>
    </row>
    <row r="78" spans="5:15">
      <c r="N78" s="184"/>
    </row>
    <row r="79" spans="5:15">
      <c r="N79" s="184"/>
    </row>
    <row r="80" spans="5:15">
      <c r="N80" s="184"/>
    </row>
    <row r="81" spans="14:15">
      <c r="N81" s="184"/>
    </row>
    <row r="82" spans="14:15">
      <c r="N82" s="184"/>
    </row>
    <row r="83" spans="14:15">
      <c r="N83" s="184"/>
    </row>
    <row r="84" spans="14:15">
      <c r="N84" s="184"/>
    </row>
    <row r="85" spans="14:15">
      <c r="N85" s="184"/>
    </row>
    <row r="86" spans="14:15">
      <c r="N86" s="184"/>
    </row>
    <row r="87" spans="14:15">
      <c r="N87" s="184"/>
    </row>
    <row r="88" spans="14:15">
      <c r="N88" s="184"/>
    </row>
    <row r="89" spans="14:15">
      <c r="N89" s="184"/>
    </row>
    <row r="90" spans="14:15">
      <c r="N90" s="184"/>
    </row>
    <row r="91" spans="14:15">
      <c r="N91" s="184"/>
    </row>
    <row r="92" spans="14:15">
      <c r="N92" s="184"/>
    </row>
    <row r="93" spans="14:15">
      <c r="N93" s="184"/>
    </row>
    <row r="94" spans="14:15">
      <c r="N94" s="184"/>
    </row>
    <row r="95" spans="14:15">
      <c r="N95" s="184"/>
      <c r="O95" s="184"/>
    </row>
    <row r="96" spans="14:15">
      <c r="N96" s="184"/>
    </row>
    <row r="97" spans="14:15">
      <c r="N97" s="184"/>
    </row>
    <row r="98" spans="14:15">
      <c r="N98" s="184"/>
    </row>
    <row r="99" spans="14:15">
      <c r="N99" s="184"/>
    </row>
    <row r="100" spans="14:15">
      <c r="N100" s="184"/>
    </row>
    <row r="101" spans="14:15">
      <c r="N101" s="184"/>
    </row>
    <row r="102" spans="14:15">
      <c r="N102" s="184"/>
    </row>
    <row r="103" spans="14:15">
      <c r="N103" s="184"/>
    </row>
    <row r="104" spans="14:15">
      <c r="N104" s="184"/>
    </row>
    <row r="105" spans="14:15">
      <c r="N105" s="184"/>
    </row>
    <row r="106" spans="14:15">
      <c r="N106" s="184"/>
      <c r="O106" s="184"/>
    </row>
    <row r="107" spans="14:15">
      <c r="N107" s="184"/>
    </row>
    <row r="108" spans="14:15">
      <c r="N108" s="184"/>
    </row>
    <row r="109" spans="14:15">
      <c r="N109" s="184"/>
    </row>
    <row r="110" spans="14:15">
      <c r="N110" s="184"/>
    </row>
    <row r="111" spans="14:15">
      <c r="N111" s="184"/>
    </row>
    <row r="112" spans="14:15">
      <c r="N112" s="184"/>
    </row>
    <row r="113" spans="14:14">
      <c r="N113" s="184"/>
    </row>
    <row r="114" spans="14:14">
      <c r="N114" s="184"/>
    </row>
    <row r="115" spans="14:14">
      <c r="N115" s="184"/>
    </row>
    <row r="116" spans="14:14">
      <c r="N116" s="184"/>
    </row>
    <row r="117" spans="14:14">
      <c r="N117" s="184"/>
    </row>
    <row r="118" spans="14:14">
      <c r="N118" s="184"/>
    </row>
    <row r="119" spans="14:14">
      <c r="N119" s="184"/>
    </row>
    <row r="120" spans="14:14">
      <c r="N120" s="184"/>
    </row>
    <row r="121" spans="14:14">
      <c r="N121" s="184"/>
    </row>
    <row r="122" spans="14:14">
      <c r="N122" s="184"/>
    </row>
    <row r="123" spans="14:14">
      <c r="N123" s="184"/>
    </row>
    <row r="124" spans="14:14">
      <c r="N124" s="184"/>
    </row>
    <row r="125" spans="14:14">
      <c r="N125" s="184"/>
    </row>
    <row r="126" spans="14:14">
      <c r="N126" s="184"/>
    </row>
    <row r="127" spans="14:14">
      <c r="N127" s="184"/>
    </row>
    <row r="128" spans="14:14">
      <c r="N128" s="184"/>
    </row>
    <row r="129" spans="5:15">
      <c r="N129" s="184"/>
    </row>
    <row r="130" spans="5:15">
      <c r="E130" s="173"/>
      <c r="N130" s="184"/>
      <c r="O130" s="184"/>
    </row>
    <row r="131" spans="5:15">
      <c r="N131" s="184"/>
    </row>
    <row r="132" spans="5:15">
      <c r="N132" s="184"/>
      <c r="O132" s="184"/>
    </row>
    <row r="133" spans="5:15">
      <c r="N133" s="184"/>
    </row>
    <row r="134" spans="5:15">
      <c r="N134" s="184"/>
    </row>
    <row r="135" spans="5:15">
      <c r="N135" s="184"/>
    </row>
    <row r="136" spans="5:15">
      <c r="N136" s="184"/>
    </row>
    <row r="137" spans="5:15">
      <c r="N137" s="184"/>
    </row>
    <row r="138" spans="5:15">
      <c r="N138" s="184"/>
    </row>
    <row r="139" spans="5:15">
      <c r="N139" s="184"/>
    </row>
    <row r="140" spans="5:15">
      <c r="N140" s="184"/>
    </row>
    <row r="141" spans="5:15">
      <c r="N141" s="184"/>
    </row>
    <row r="142" spans="5:15">
      <c r="N142" s="184"/>
    </row>
    <row r="143" spans="5:15">
      <c r="N143" s="184"/>
    </row>
    <row r="144" spans="5:15">
      <c r="N144" s="184"/>
    </row>
    <row r="145" spans="14:15">
      <c r="N145" s="184"/>
    </row>
    <row r="146" spans="14:15">
      <c r="N146" s="184"/>
    </row>
    <row r="147" spans="14:15">
      <c r="N147" s="184"/>
    </row>
    <row r="148" spans="14:15">
      <c r="N148" s="184"/>
    </row>
    <row r="149" spans="14:15">
      <c r="N149" s="184"/>
    </row>
    <row r="150" spans="14:15">
      <c r="N150" s="184"/>
      <c r="O150" s="184"/>
    </row>
    <row r="151" spans="14:15">
      <c r="N151" s="184"/>
    </row>
    <row r="152" spans="14:15">
      <c r="N152" s="184"/>
    </row>
    <row r="153" spans="14:15">
      <c r="N153" s="184"/>
    </row>
    <row r="154" spans="14:15">
      <c r="N154" s="184"/>
    </row>
    <row r="155" spans="14:15">
      <c r="N155" s="184"/>
    </row>
    <row r="156" spans="14:15">
      <c r="N156" s="184"/>
    </row>
    <row r="157" spans="14:15">
      <c r="N157" s="184"/>
      <c r="O157" s="184"/>
    </row>
    <row r="158" spans="14:15">
      <c r="N158" s="184"/>
    </row>
    <row r="159" spans="14:15">
      <c r="N159" s="184"/>
    </row>
    <row r="160" spans="14:15">
      <c r="N160" s="184"/>
    </row>
    <row r="161" spans="4:15">
      <c r="N161" s="184"/>
    </row>
    <row r="162" spans="4:15">
      <c r="N162" s="184"/>
    </row>
    <row r="163" spans="4:15">
      <c r="E163" s="173"/>
      <c r="N163" s="184"/>
    </row>
    <row r="164" spans="4:15">
      <c r="D164" s="173"/>
      <c r="E164" s="173"/>
      <c r="J164" s="173"/>
      <c r="N164" s="184"/>
      <c r="O164" s="184"/>
    </row>
    <row r="165" spans="4:15">
      <c r="N165" s="184"/>
    </row>
    <row r="166" spans="4:15">
      <c r="N166" s="184"/>
    </row>
    <row r="167" spans="4:15">
      <c r="N167" s="184"/>
    </row>
    <row r="168" spans="4:15">
      <c r="N168" s="184"/>
      <c r="O168" s="184"/>
    </row>
    <row r="169" spans="4:15">
      <c r="N169" s="184"/>
    </row>
    <row r="170" spans="4:15">
      <c r="N170" s="184"/>
    </row>
    <row r="171" spans="4:15">
      <c r="N171" s="184"/>
    </row>
    <row r="172" spans="4:15">
      <c r="N172" s="184"/>
    </row>
    <row r="173" spans="4:15">
      <c r="N173" s="184"/>
    </row>
    <row r="174" spans="4:15">
      <c r="N174" s="184"/>
      <c r="O174" s="184"/>
    </row>
    <row r="175" spans="4:15">
      <c r="N175" s="184"/>
    </row>
    <row r="176" spans="4:15">
      <c r="N176" s="184"/>
      <c r="O176" s="184"/>
    </row>
    <row r="177" spans="5:15">
      <c r="N177" s="184"/>
    </row>
    <row r="178" spans="5:15">
      <c r="N178" s="184"/>
    </row>
    <row r="179" spans="5:15">
      <c r="N179" s="184"/>
    </row>
    <row r="180" spans="5:15">
      <c r="N180" s="184"/>
    </row>
    <row r="181" spans="5:15">
      <c r="N181" s="184"/>
    </row>
    <row r="182" spans="5:15">
      <c r="N182" s="184"/>
    </row>
    <row r="183" spans="5:15">
      <c r="N183" s="184"/>
    </row>
    <row r="184" spans="5:15">
      <c r="N184" s="184"/>
    </row>
    <row r="185" spans="5:15">
      <c r="N185" s="184"/>
    </row>
    <row r="186" spans="5:15">
      <c r="N186" s="184"/>
      <c r="O186" s="184"/>
    </row>
    <row r="187" spans="5:15">
      <c r="N187" s="184"/>
    </row>
    <row r="188" spans="5:15">
      <c r="N188" s="184"/>
    </row>
    <row r="189" spans="5:15">
      <c r="N189" s="184"/>
    </row>
    <row r="190" spans="5:15">
      <c r="E190" s="173"/>
      <c r="N190" s="184"/>
    </row>
    <row r="191" spans="5:15">
      <c r="N191" s="184"/>
    </row>
    <row r="192" spans="5:15">
      <c r="N192" s="184"/>
    </row>
    <row r="193" spans="5:15">
      <c r="N193" s="184"/>
    </row>
    <row r="194" spans="5:15">
      <c r="E194" s="173"/>
      <c r="N194" s="184"/>
    </row>
    <row r="195" spans="5:15">
      <c r="N195" s="184"/>
    </row>
    <row r="196" spans="5:15">
      <c r="N196" s="184"/>
    </row>
    <row r="197" spans="5:15">
      <c r="N197" s="184"/>
      <c r="O197" s="184"/>
    </row>
    <row r="198" spans="5:15">
      <c r="N198" s="184"/>
    </row>
    <row r="199" spans="5:15">
      <c r="N199" s="184"/>
    </row>
    <row r="200" spans="5:15">
      <c r="N200" s="184"/>
    </row>
    <row r="201" spans="5:15">
      <c r="N201" s="184"/>
    </row>
    <row r="202" spans="5:15">
      <c r="N202" s="184"/>
    </row>
    <row r="203" spans="5:15">
      <c r="N203" s="184"/>
    </row>
    <row r="204" spans="5:15">
      <c r="N204" s="184"/>
    </row>
    <row r="205" spans="5:15">
      <c r="N205" s="184"/>
    </row>
    <row r="206" spans="5:15">
      <c r="N206" s="184"/>
    </row>
    <row r="207" spans="5:15">
      <c r="N207" s="184"/>
    </row>
    <row r="208" spans="5:15">
      <c r="N208" s="184"/>
    </row>
    <row r="209" spans="14:15">
      <c r="N209" s="184"/>
    </row>
    <row r="210" spans="14:15">
      <c r="N210" s="184"/>
    </row>
    <row r="211" spans="14:15">
      <c r="N211" s="184"/>
    </row>
    <row r="212" spans="14:15">
      <c r="N212" s="184"/>
    </row>
    <row r="213" spans="14:15">
      <c r="N213" s="184"/>
    </row>
    <row r="214" spans="14:15">
      <c r="N214" s="184"/>
    </row>
    <row r="215" spans="14:15">
      <c r="N215" s="184"/>
      <c r="O215" s="184"/>
    </row>
    <row r="216" spans="14:15">
      <c r="N216" s="184"/>
    </row>
    <row r="217" spans="14:15">
      <c r="N217" s="184"/>
    </row>
    <row r="218" spans="14:15">
      <c r="N218" s="184"/>
    </row>
    <row r="219" spans="14:15">
      <c r="N219" s="184"/>
    </row>
    <row r="220" spans="14:15">
      <c r="N220" s="184"/>
    </row>
    <row r="221" spans="14:15">
      <c r="N221" s="184"/>
    </row>
    <row r="222" spans="14:15">
      <c r="N222" s="184"/>
    </row>
    <row r="223" spans="14:15">
      <c r="N223" s="184"/>
    </row>
    <row r="224" spans="14:15">
      <c r="N224" s="184"/>
    </row>
    <row r="225" spans="5:15">
      <c r="N225" s="184"/>
    </row>
    <row r="226" spans="5:15">
      <c r="N226" s="184"/>
    </row>
    <row r="227" spans="5:15">
      <c r="N227" s="184"/>
    </row>
    <row r="228" spans="5:15">
      <c r="N228" s="184"/>
    </row>
    <row r="229" spans="5:15">
      <c r="N229" s="184"/>
    </row>
    <row r="230" spans="5:15">
      <c r="E230" s="173"/>
      <c r="N230" s="184"/>
      <c r="O230" s="184"/>
    </row>
    <row r="231" spans="5:15">
      <c r="N231" s="184"/>
    </row>
    <row r="232" spans="5:15">
      <c r="N232" s="184"/>
    </row>
    <row r="233" spans="5:15">
      <c r="N233" s="184"/>
    </row>
    <row r="234" spans="5:15">
      <c r="N234" s="184"/>
    </row>
    <row r="235" spans="5:15">
      <c r="N235" s="184"/>
    </row>
    <row r="236" spans="5:15">
      <c r="N236" s="184"/>
    </row>
    <row r="237" spans="5:15">
      <c r="N237" s="184"/>
    </row>
    <row r="238" spans="5:15">
      <c r="N238" s="184"/>
    </row>
    <row r="239" spans="5:15">
      <c r="N239" s="184"/>
    </row>
    <row r="240" spans="5:15">
      <c r="N240" s="184"/>
    </row>
    <row r="241" spans="14:14">
      <c r="N241" s="184"/>
    </row>
    <row r="242" spans="14:14">
      <c r="N242" s="184"/>
    </row>
    <row r="243" spans="14:14">
      <c r="N243" s="184"/>
    </row>
    <row r="244" spans="14:14">
      <c r="N244" s="184"/>
    </row>
    <row r="245" spans="14:14">
      <c r="N245" s="184"/>
    </row>
    <row r="246" spans="14:14">
      <c r="N246" s="184"/>
    </row>
    <row r="247" spans="14:14">
      <c r="N247" s="184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20"/>
  <sheetViews>
    <sheetView showGridLines="0" zoomScale="85" zoomScaleNormal="85" workbookViewId="0"/>
  </sheetViews>
  <sheetFormatPr baseColWidth="10" defaultRowHeight="15"/>
  <cols>
    <col min="1" max="1" width="3" style="117" customWidth="1"/>
    <col min="2" max="2" width="11.42578125" style="117"/>
    <col min="3" max="3" width="17" style="117" bestFit="1" customWidth="1"/>
    <col min="4" max="4" width="14.5703125" style="117" bestFit="1" customWidth="1"/>
    <col min="5" max="5" width="17.28515625" style="117" bestFit="1" customWidth="1"/>
    <col min="6" max="9" width="11.5703125" style="117" bestFit="1" customWidth="1"/>
    <col min="10" max="10" width="14.5703125" style="117" bestFit="1" customWidth="1"/>
    <col min="11" max="12" width="11.5703125" style="117" bestFit="1" customWidth="1"/>
    <col min="13" max="13" width="14.5703125" style="117" bestFit="1" customWidth="1"/>
    <col min="14" max="17" width="11.42578125" style="117"/>
    <col min="18" max="18" width="12.28515625" style="117" bestFit="1" customWidth="1"/>
    <col min="19" max="16384" width="11.42578125" style="117"/>
  </cols>
  <sheetData>
    <row r="1" spans="1:15" ht="6" customHeight="1"/>
    <row r="2" spans="1:15">
      <c r="A2" s="454" t="s">
        <v>28</v>
      </c>
      <c r="B2" s="454"/>
      <c r="C2" s="454"/>
      <c r="D2" s="454"/>
    </row>
    <row r="5" spans="1:15">
      <c r="B5" s="12" t="s">
        <v>343</v>
      </c>
    </row>
    <row r="6" spans="1:15">
      <c r="B6" s="221" t="s">
        <v>584</v>
      </c>
    </row>
    <row r="7" spans="1:15" ht="31.5" customHeight="1"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181"/>
      <c r="O7" s="181"/>
    </row>
    <row r="8" spans="1:15" ht="201">
      <c r="D8" s="182" t="s">
        <v>296</v>
      </c>
      <c r="E8" s="182" t="s">
        <v>297</v>
      </c>
      <c r="F8" s="182" t="s">
        <v>298</v>
      </c>
      <c r="G8" s="182" t="s">
        <v>299</v>
      </c>
      <c r="H8" s="182" t="s">
        <v>300</v>
      </c>
      <c r="I8" s="182" t="s">
        <v>301</v>
      </c>
      <c r="J8" s="182" t="s">
        <v>302</v>
      </c>
      <c r="K8" s="182" t="s">
        <v>303</v>
      </c>
      <c r="L8" s="182" t="s">
        <v>304</v>
      </c>
      <c r="M8" s="182" t="s">
        <v>305</v>
      </c>
      <c r="N8" s="183" t="s">
        <v>306</v>
      </c>
      <c r="O8" s="183" t="s">
        <v>307</v>
      </c>
    </row>
    <row r="9" spans="1:15">
      <c r="B9" s="16" t="s">
        <v>641</v>
      </c>
      <c r="C9" s="16" t="s">
        <v>664</v>
      </c>
      <c r="D9" s="244"/>
      <c r="E9" s="244">
        <v>942918</v>
      </c>
      <c r="F9" s="244">
        <v>0</v>
      </c>
      <c r="G9" s="244">
        <v>0</v>
      </c>
      <c r="H9" s="244">
        <v>0</v>
      </c>
      <c r="I9" s="244">
        <v>0</v>
      </c>
      <c r="J9" s="244">
        <v>8472</v>
      </c>
      <c r="K9" s="244">
        <v>0</v>
      </c>
      <c r="L9" s="244">
        <v>0</v>
      </c>
      <c r="M9" s="244">
        <v>8472</v>
      </c>
      <c r="N9" s="439">
        <v>2.0358247141175963E-5</v>
      </c>
      <c r="O9" s="105"/>
    </row>
    <row r="10" spans="1:15">
      <c r="B10" s="16" t="s">
        <v>309</v>
      </c>
      <c r="C10" s="16" t="s">
        <v>667</v>
      </c>
      <c r="D10" s="244"/>
      <c r="E10" s="244">
        <v>3249130</v>
      </c>
      <c r="F10" s="244">
        <v>0</v>
      </c>
      <c r="G10" s="244">
        <v>0</v>
      </c>
      <c r="H10" s="244">
        <v>0</v>
      </c>
      <c r="I10" s="244">
        <v>0</v>
      </c>
      <c r="J10" s="244">
        <v>157894</v>
      </c>
      <c r="K10" s="244">
        <v>0</v>
      </c>
      <c r="L10" s="244">
        <v>0</v>
      </c>
      <c r="M10" s="244">
        <v>157894</v>
      </c>
      <c r="N10" s="105">
        <v>3.7941986238300727E-4</v>
      </c>
      <c r="O10" s="105">
        <v>0</v>
      </c>
    </row>
    <row r="11" spans="1:15">
      <c r="B11" s="16" t="s">
        <v>661</v>
      </c>
      <c r="C11" s="16" t="s">
        <v>668</v>
      </c>
      <c r="D11" s="244"/>
      <c r="E11" s="244">
        <v>961744</v>
      </c>
      <c r="F11" s="244">
        <v>0</v>
      </c>
      <c r="G11" s="244">
        <v>0</v>
      </c>
      <c r="H11" s="244">
        <v>0</v>
      </c>
      <c r="I11" s="244">
        <v>0</v>
      </c>
      <c r="J11" s="244">
        <v>18990</v>
      </c>
      <c r="K11" s="244">
        <v>0</v>
      </c>
      <c r="L11" s="244">
        <v>0</v>
      </c>
      <c r="M11" s="244">
        <v>18990</v>
      </c>
      <c r="N11" s="439">
        <v>4.5633039802990034E-5</v>
      </c>
      <c r="O11" s="105">
        <v>0</v>
      </c>
    </row>
    <row r="12" spans="1:15">
      <c r="B12" s="16" t="s">
        <v>313</v>
      </c>
      <c r="C12" s="16" t="s">
        <v>672</v>
      </c>
      <c r="D12" s="144"/>
      <c r="E12" s="144">
        <v>286923</v>
      </c>
      <c r="F12" s="144">
        <v>0</v>
      </c>
      <c r="G12" s="144">
        <v>0</v>
      </c>
      <c r="H12" s="144">
        <v>0</v>
      </c>
      <c r="I12" s="144">
        <v>0</v>
      </c>
      <c r="J12" s="144">
        <v>7239</v>
      </c>
      <c r="K12" s="144">
        <v>0</v>
      </c>
      <c r="L12" s="144">
        <v>0</v>
      </c>
      <c r="M12" s="144">
        <v>7239</v>
      </c>
      <c r="N12" s="106">
        <v>1.7395343608943909E-5</v>
      </c>
      <c r="O12" s="106"/>
    </row>
    <row r="13" spans="1:15">
      <c r="B13" s="16" t="s">
        <v>315</v>
      </c>
      <c r="C13" s="16" t="s">
        <v>674</v>
      </c>
      <c r="D13" s="144"/>
      <c r="E13" s="144">
        <v>99216</v>
      </c>
      <c r="F13" s="144">
        <v>0</v>
      </c>
      <c r="G13" s="144">
        <v>0</v>
      </c>
      <c r="H13" s="144">
        <v>0</v>
      </c>
      <c r="I13" s="144">
        <v>0</v>
      </c>
      <c r="J13" s="144">
        <v>7935</v>
      </c>
      <c r="K13" s="144">
        <v>0</v>
      </c>
      <c r="L13" s="144">
        <v>0</v>
      </c>
      <c r="M13" s="144">
        <v>7935</v>
      </c>
      <c r="N13" s="440">
        <v>1.9067834167284145E-5</v>
      </c>
      <c r="O13" s="106">
        <v>0</v>
      </c>
    </row>
    <row r="14" spans="1:15">
      <c r="B14" s="16" t="s">
        <v>316</v>
      </c>
      <c r="C14" s="16" t="s">
        <v>675</v>
      </c>
      <c r="D14" s="144"/>
      <c r="E14" s="144">
        <v>4800000</v>
      </c>
      <c r="F14" s="144">
        <v>0</v>
      </c>
      <c r="G14" s="144">
        <v>0</v>
      </c>
      <c r="H14" s="144">
        <v>0</v>
      </c>
      <c r="I14" s="144">
        <v>0</v>
      </c>
      <c r="J14" s="144">
        <v>57228</v>
      </c>
      <c r="K14" s="144">
        <v>0</v>
      </c>
      <c r="L14" s="144">
        <v>0</v>
      </c>
      <c r="M14" s="144">
        <v>57228</v>
      </c>
      <c r="N14" s="106">
        <v>1.3751909435732036E-4</v>
      </c>
      <c r="O14" s="106"/>
    </row>
    <row r="15" spans="1:15">
      <c r="B15" s="16" t="s">
        <v>318</v>
      </c>
      <c r="C15" s="16" t="s">
        <v>678</v>
      </c>
      <c r="D15" s="144"/>
      <c r="E15" s="144">
        <v>2289727</v>
      </c>
      <c r="F15" s="144">
        <v>0</v>
      </c>
      <c r="G15" s="144">
        <v>0</v>
      </c>
      <c r="H15" s="144">
        <v>0</v>
      </c>
      <c r="I15" s="144">
        <v>0</v>
      </c>
      <c r="J15" s="144">
        <v>12906</v>
      </c>
      <c r="K15" s="144">
        <v>0</v>
      </c>
      <c r="L15" s="144">
        <v>0</v>
      </c>
      <c r="M15" s="144">
        <v>12906</v>
      </c>
      <c r="N15" s="106">
        <v>3.1013165439567634E-5</v>
      </c>
      <c r="O15" s="106"/>
    </row>
    <row r="16" spans="1:15">
      <c r="B16" s="16" t="s">
        <v>322</v>
      </c>
      <c r="C16" s="16" t="s">
        <v>682</v>
      </c>
      <c r="D16" s="144"/>
      <c r="E16" s="144">
        <v>11490959</v>
      </c>
      <c r="F16" s="144">
        <v>0</v>
      </c>
      <c r="G16" s="144">
        <v>0</v>
      </c>
      <c r="H16" s="144">
        <v>0</v>
      </c>
      <c r="I16" s="144">
        <v>0</v>
      </c>
      <c r="J16" s="144">
        <v>401377</v>
      </c>
      <c r="K16" s="144">
        <v>0</v>
      </c>
      <c r="L16" s="144">
        <v>0</v>
      </c>
      <c r="M16" s="144">
        <v>401377</v>
      </c>
      <c r="N16" s="106">
        <v>9.6451040637202373E-4</v>
      </c>
      <c r="O16" s="106"/>
    </row>
    <row r="17" spans="2:15">
      <c r="B17" s="16" t="s">
        <v>646</v>
      </c>
      <c r="C17" s="16" t="s">
        <v>686</v>
      </c>
      <c r="D17" s="144"/>
      <c r="E17" s="144">
        <v>1108868</v>
      </c>
      <c r="F17" s="144">
        <v>0</v>
      </c>
      <c r="G17" s="144">
        <v>0</v>
      </c>
      <c r="H17" s="144">
        <v>0</v>
      </c>
      <c r="I17" s="144">
        <v>0</v>
      </c>
      <c r="J17" s="144">
        <v>15353</v>
      </c>
      <c r="K17" s="144">
        <v>0</v>
      </c>
      <c r="L17" s="144">
        <v>0</v>
      </c>
      <c r="M17" s="144">
        <v>15353</v>
      </c>
      <c r="N17" s="106">
        <v>3.6893315434191991E-5</v>
      </c>
      <c r="O17" s="106"/>
    </row>
    <row r="18" spans="2:15">
      <c r="B18" s="16" t="s">
        <v>647</v>
      </c>
      <c r="C18" s="16" t="s">
        <v>687</v>
      </c>
      <c r="D18" s="144"/>
      <c r="E18" s="144">
        <v>2128576</v>
      </c>
      <c r="F18" s="144">
        <v>0</v>
      </c>
      <c r="G18" s="144">
        <v>0</v>
      </c>
      <c r="H18" s="144">
        <v>0</v>
      </c>
      <c r="I18" s="144">
        <v>0</v>
      </c>
      <c r="J18" s="144">
        <v>48131</v>
      </c>
      <c r="K18" s="144">
        <v>0</v>
      </c>
      <c r="L18" s="144">
        <v>0</v>
      </c>
      <c r="M18" s="144">
        <v>48131</v>
      </c>
      <c r="N18" s="106">
        <v>1.1565896991878427E-4</v>
      </c>
      <c r="O18" s="106"/>
    </row>
    <row r="19" spans="2:15">
      <c r="B19" s="16" t="s">
        <v>325</v>
      </c>
      <c r="C19" s="16" t="s">
        <v>688</v>
      </c>
      <c r="D19" s="144"/>
      <c r="E19" s="144">
        <v>2093339</v>
      </c>
      <c r="F19" s="144">
        <v>0</v>
      </c>
      <c r="G19" s="144">
        <v>0</v>
      </c>
      <c r="H19" s="144">
        <v>0</v>
      </c>
      <c r="I19" s="144">
        <v>0</v>
      </c>
      <c r="J19" s="144">
        <v>113831</v>
      </c>
      <c r="K19" s="144">
        <v>0</v>
      </c>
      <c r="L19" s="144">
        <v>0</v>
      </c>
      <c r="M19" s="144">
        <v>113831</v>
      </c>
      <c r="N19" s="106">
        <v>2.7353631141728059E-4</v>
      </c>
      <c r="O19" s="106">
        <v>0.01</v>
      </c>
    </row>
    <row r="20" spans="2:15">
      <c r="B20" s="16" t="s">
        <v>648</v>
      </c>
      <c r="C20" s="16" t="s">
        <v>691</v>
      </c>
      <c r="D20" s="144"/>
      <c r="E20" s="144">
        <v>1700000</v>
      </c>
      <c r="F20" s="144">
        <v>0</v>
      </c>
      <c r="G20" s="144">
        <v>0</v>
      </c>
      <c r="H20" s="144">
        <v>0</v>
      </c>
      <c r="I20" s="144">
        <v>0</v>
      </c>
      <c r="J20" s="144">
        <v>11320</v>
      </c>
      <c r="K20" s="144">
        <v>0</v>
      </c>
      <c r="L20" s="144">
        <v>0</v>
      </c>
      <c r="M20" s="144">
        <v>11320</v>
      </c>
      <c r="N20" s="106">
        <v>2.7202001609786582E-5</v>
      </c>
      <c r="O20" s="106"/>
    </row>
    <row r="21" spans="2:15">
      <c r="B21" s="16" t="s">
        <v>328</v>
      </c>
      <c r="C21" s="16" t="s">
        <v>692</v>
      </c>
      <c r="D21" s="144"/>
      <c r="E21" s="144">
        <v>1000000</v>
      </c>
      <c r="F21" s="144">
        <v>0</v>
      </c>
      <c r="G21" s="144">
        <v>0</v>
      </c>
      <c r="H21" s="144">
        <v>0</v>
      </c>
      <c r="I21" s="144">
        <v>0</v>
      </c>
      <c r="J21" s="144">
        <v>23753</v>
      </c>
      <c r="K21" s="144">
        <v>0</v>
      </c>
      <c r="L21" s="144">
        <v>0</v>
      </c>
      <c r="M21" s="144">
        <v>23753</v>
      </c>
      <c r="N21" s="106">
        <v>5.7078546310712073E-5</v>
      </c>
      <c r="O21" s="106"/>
    </row>
    <row r="22" spans="2:15">
      <c r="B22" s="16" t="s">
        <v>330</v>
      </c>
      <c r="C22" s="16" t="s">
        <v>697</v>
      </c>
      <c r="D22" s="144"/>
      <c r="E22" s="144">
        <v>1194013</v>
      </c>
      <c r="F22" s="144">
        <v>0</v>
      </c>
      <c r="G22" s="144">
        <v>0</v>
      </c>
      <c r="H22" s="144">
        <v>0</v>
      </c>
      <c r="I22" s="144">
        <v>0</v>
      </c>
      <c r="J22" s="144">
        <v>83652</v>
      </c>
      <c r="K22" s="144">
        <v>0</v>
      </c>
      <c r="L22" s="144">
        <v>0</v>
      </c>
      <c r="M22" s="144">
        <v>83652</v>
      </c>
      <c r="N22" s="106">
        <v>2.0101606348603066E-4</v>
      </c>
      <c r="O22" s="106"/>
    </row>
    <row r="23" spans="2:15">
      <c r="B23" s="16" t="s">
        <v>331</v>
      </c>
      <c r="C23" s="16" t="s">
        <v>698</v>
      </c>
      <c r="D23" s="144">
        <v>1011346000</v>
      </c>
      <c r="E23" s="144">
        <v>26180106328</v>
      </c>
      <c r="F23" s="144">
        <v>0</v>
      </c>
      <c r="G23" s="144">
        <v>0</v>
      </c>
      <c r="H23" s="144">
        <v>0</v>
      </c>
      <c r="I23" s="144">
        <v>0</v>
      </c>
      <c r="J23" s="144">
        <v>389842761</v>
      </c>
      <c r="K23" s="144">
        <v>0</v>
      </c>
      <c r="L23" s="144">
        <v>0</v>
      </c>
      <c r="M23" s="144">
        <v>389842761</v>
      </c>
      <c r="N23" s="106">
        <v>0.99705611383885806</v>
      </c>
      <c r="O23" s="106">
        <v>0.02</v>
      </c>
    </row>
    <row r="24" spans="2:15">
      <c r="B24" s="16" t="s">
        <v>334</v>
      </c>
      <c r="C24" s="16" t="s">
        <v>703</v>
      </c>
      <c r="D24" s="144"/>
      <c r="E24" s="144">
        <v>12029356</v>
      </c>
      <c r="F24" s="144">
        <v>0</v>
      </c>
      <c r="G24" s="144">
        <v>0</v>
      </c>
      <c r="H24" s="144">
        <v>0</v>
      </c>
      <c r="I24" s="144">
        <v>0</v>
      </c>
      <c r="J24" s="144">
        <v>49512</v>
      </c>
      <c r="K24" s="144">
        <v>0</v>
      </c>
      <c r="L24" s="144">
        <v>0</v>
      </c>
      <c r="M24" s="144">
        <v>49512</v>
      </c>
      <c r="N24" s="106">
        <v>1.189775179950312E-4</v>
      </c>
      <c r="O24" s="106"/>
    </row>
    <row r="25" spans="2:15">
      <c r="B25" s="16" t="s">
        <v>335</v>
      </c>
      <c r="C25" s="16" t="s">
        <v>704</v>
      </c>
      <c r="D25" s="144"/>
      <c r="E25" s="144">
        <v>8729554</v>
      </c>
      <c r="F25" s="144">
        <v>0</v>
      </c>
      <c r="G25" s="144">
        <v>0</v>
      </c>
      <c r="H25" s="144">
        <v>0</v>
      </c>
      <c r="I25" s="144">
        <v>0</v>
      </c>
      <c r="J25" s="144">
        <v>135295</v>
      </c>
      <c r="K25" s="144">
        <v>0</v>
      </c>
      <c r="L25" s="144">
        <v>0</v>
      </c>
      <c r="M25" s="144">
        <v>135295</v>
      </c>
      <c r="N25" s="106">
        <v>3.2511438231414095E-4</v>
      </c>
      <c r="O25" s="106">
        <v>0.02</v>
      </c>
    </row>
    <row r="26" spans="2:15">
      <c r="B26" s="16" t="s">
        <v>339</v>
      </c>
      <c r="C26" s="16" t="s">
        <v>712</v>
      </c>
      <c r="D26" s="144"/>
      <c r="E26" s="144">
        <v>4561729</v>
      </c>
      <c r="F26" s="144">
        <v>0</v>
      </c>
      <c r="G26" s="144">
        <v>0</v>
      </c>
      <c r="H26" s="144">
        <v>0</v>
      </c>
      <c r="I26" s="144">
        <v>0</v>
      </c>
      <c r="J26" s="144">
        <v>72198</v>
      </c>
      <c r="K26" s="144">
        <v>0</v>
      </c>
      <c r="L26" s="144">
        <v>0</v>
      </c>
      <c r="M26" s="144">
        <v>72198</v>
      </c>
      <c r="N26" s="440">
        <v>1.7349205938369008E-4</v>
      </c>
      <c r="O26" s="106"/>
    </row>
    <row r="27" spans="2:15">
      <c r="N27" s="184"/>
    </row>
    <row r="28" spans="2:15">
      <c r="N28" s="184"/>
    </row>
    <row r="29" spans="2:15">
      <c r="B29" s="287" t="s">
        <v>585</v>
      </c>
      <c r="N29" s="184"/>
      <c r="O29" s="184"/>
    </row>
    <row r="30" spans="2:15">
      <c r="N30" s="184"/>
    </row>
    <row r="31" spans="2:15">
      <c r="N31" s="184"/>
    </row>
    <row r="32" spans="2:15">
      <c r="N32" s="184"/>
    </row>
    <row r="33" spans="5:15">
      <c r="N33" s="184"/>
    </row>
    <row r="34" spans="5:15">
      <c r="N34" s="184"/>
      <c r="O34" s="184"/>
    </row>
    <row r="35" spans="5:15">
      <c r="N35" s="184"/>
    </row>
    <row r="36" spans="5:15">
      <c r="N36" s="184"/>
    </row>
    <row r="37" spans="5:15">
      <c r="N37" s="184"/>
    </row>
    <row r="38" spans="5:15">
      <c r="E38" s="173"/>
      <c r="N38" s="184"/>
    </row>
    <row r="39" spans="5:15">
      <c r="N39" s="184"/>
    </row>
    <row r="40" spans="5:15">
      <c r="N40" s="184"/>
      <c r="O40" s="184"/>
    </row>
    <row r="41" spans="5:15">
      <c r="N41" s="184"/>
    </row>
    <row r="42" spans="5:15">
      <c r="N42" s="184"/>
    </row>
    <row r="43" spans="5:15">
      <c r="N43" s="184"/>
    </row>
    <row r="44" spans="5:15">
      <c r="N44" s="184"/>
      <c r="O44" s="184"/>
    </row>
    <row r="45" spans="5:15">
      <c r="N45" s="184"/>
    </row>
    <row r="46" spans="5:15">
      <c r="N46" s="184"/>
    </row>
    <row r="47" spans="5:15">
      <c r="E47" s="173"/>
      <c r="N47" s="184"/>
      <c r="O47" s="184"/>
    </row>
    <row r="48" spans="5:15">
      <c r="N48" s="184"/>
    </row>
    <row r="49" spans="14:14">
      <c r="N49" s="184"/>
    </row>
    <row r="50" spans="14:14">
      <c r="N50" s="184"/>
    </row>
    <row r="51" spans="14:14">
      <c r="N51" s="184"/>
    </row>
    <row r="52" spans="14:14">
      <c r="N52" s="184"/>
    </row>
    <row r="53" spans="14:14">
      <c r="N53" s="184"/>
    </row>
    <row r="54" spans="14:14">
      <c r="N54" s="184"/>
    </row>
    <row r="55" spans="14:14">
      <c r="N55" s="184"/>
    </row>
    <row r="56" spans="14:14">
      <c r="N56" s="184"/>
    </row>
    <row r="57" spans="14:14">
      <c r="N57" s="184"/>
    </row>
    <row r="58" spans="14:14">
      <c r="N58" s="184"/>
    </row>
    <row r="59" spans="14:14">
      <c r="N59" s="184"/>
    </row>
    <row r="60" spans="14:14">
      <c r="N60" s="184"/>
    </row>
    <row r="61" spans="14:14">
      <c r="N61" s="184"/>
    </row>
    <row r="62" spans="14:14">
      <c r="N62" s="184"/>
    </row>
    <row r="63" spans="14:14">
      <c r="N63" s="184"/>
    </row>
    <row r="64" spans="14:14">
      <c r="N64" s="184"/>
    </row>
    <row r="65" spans="14:15">
      <c r="N65" s="184"/>
    </row>
    <row r="66" spans="14:15">
      <c r="N66" s="184"/>
    </row>
    <row r="67" spans="14:15">
      <c r="N67" s="184"/>
    </row>
    <row r="68" spans="14:15">
      <c r="N68" s="184"/>
      <c r="O68" s="184"/>
    </row>
    <row r="69" spans="14:15">
      <c r="N69" s="184"/>
    </row>
    <row r="70" spans="14:15">
      <c r="N70" s="184"/>
    </row>
    <row r="71" spans="14:15">
      <c r="N71" s="184"/>
    </row>
    <row r="72" spans="14:15">
      <c r="N72" s="184"/>
    </row>
    <row r="73" spans="14:15">
      <c r="N73" s="184"/>
    </row>
    <row r="74" spans="14:15">
      <c r="N74" s="184"/>
    </row>
    <row r="75" spans="14:15">
      <c r="N75" s="184"/>
    </row>
    <row r="76" spans="14:15">
      <c r="N76" s="184"/>
    </row>
    <row r="77" spans="14:15">
      <c r="N77" s="184"/>
    </row>
    <row r="78" spans="14:15">
      <c r="N78" s="184"/>
    </row>
    <row r="79" spans="14:15">
      <c r="N79" s="184"/>
      <c r="O79" s="184"/>
    </row>
    <row r="80" spans="14:15">
      <c r="N80" s="184"/>
    </row>
    <row r="81" spans="14:14">
      <c r="N81" s="184"/>
    </row>
    <row r="82" spans="14:14">
      <c r="N82" s="184"/>
    </row>
    <row r="83" spans="14:14">
      <c r="N83" s="184"/>
    </row>
    <row r="84" spans="14:14">
      <c r="N84" s="184"/>
    </row>
    <row r="85" spans="14:14">
      <c r="N85" s="184"/>
    </row>
    <row r="86" spans="14:14">
      <c r="N86" s="184"/>
    </row>
    <row r="87" spans="14:14">
      <c r="N87" s="184"/>
    </row>
    <row r="88" spans="14:14">
      <c r="N88" s="184"/>
    </row>
    <row r="89" spans="14:14">
      <c r="N89" s="184"/>
    </row>
    <row r="90" spans="14:14">
      <c r="N90" s="184"/>
    </row>
    <row r="91" spans="14:14">
      <c r="N91" s="184"/>
    </row>
    <row r="92" spans="14:14">
      <c r="N92" s="184"/>
    </row>
    <row r="93" spans="14:14">
      <c r="N93" s="184"/>
    </row>
    <row r="94" spans="14:14">
      <c r="N94" s="184"/>
    </row>
    <row r="95" spans="14:14">
      <c r="N95" s="184"/>
    </row>
    <row r="96" spans="14:14">
      <c r="N96" s="184"/>
    </row>
    <row r="97" spans="5:15">
      <c r="N97" s="184"/>
    </row>
    <row r="98" spans="5:15">
      <c r="N98" s="184"/>
    </row>
    <row r="99" spans="5:15">
      <c r="N99" s="184"/>
    </row>
    <row r="100" spans="5:15">
      <c r="N100" s="184"/>
    </row>
    <row r="101" spans="5:15">
      <c r="N101" s="184"/>
    </row>
    <row r="102" spans="5:15">
      <c r="N102" s="184"/>
    </row>
    <row r="103" spans="5:15">
      <c r="E103" s="173"/>
      <c r="N103" s="184"/>
      <c r="O103" s="184"/>
    </row>
    <row r="104" spans="5:15">
      <c r="N104" s="184"/>
    </row>
    <row r="105" spans="5:15">
      <c r="N105" s="184"/>
      <c r="O105" s="184"/>
    </row>
    <row r="106" spans="5:15">
      <c r="N106" s="184"/>
    </row>
    <row r="107" spans="5:15">
      <c r="N107" s="184"/>
    </row>
    <row r="108" spans="5:15">
      <c r="N108" s="184"/>
    </row>
    <row r="109" spans="5:15">
      <c r="N109" s="184"/>
    </row>
    <row r="110" spans="5:15">
      <c r="N110" s="184"/>
    </row>
    <row r="111" spans="5:15">
      <c r="N111" s="184"/>
    </row>
    <row r="112" spans="5:15">
      <c r="N112" s="184"/>
    </row>
    <row r="113" spans="14:15">
      <c r="N113" s="184"/>
    </row>
    <row r="114" spans="14:15">
      <c r="N114" s="184"/>
    </row>
    <row r="115" spans="14:15">
      <c r="N115" s="184"/>
    </row>
    <row r="116" spans="14:15">
      <c r="N116" s="184"/>
    </row>
    <row r="117" spans="14:15">
      <c r="N117" s="184"/>
    </row>
    <row r="118" spans="14:15">
      <c r="N118" s="184"/>
    </row>
    <row r="119" spans="14:15">
      <c r="N119" s="184"/>
    </row>
    <row r="120" spans="14:15">
      <c r="N120" s="184"/>
    </row>
    <row r="121" spans="14:15">
      <c r="N121" s="184"/>
    </row>
    <row r="122" spans="14:15">
      <c r="N122" s="184"/>
    </row>
    <row r="123" spans="14:15">
      <c r="N123" s="184"/>
      <c r="O123" s="184"/>
    </row>
    <row r="124" spans="14:15">
      <c r="N124" s="184"/>
    </row>
    <row r="125" spans="14:15">
      <c r="N125" s="184"/>
    </row>
    <row r="126" spans="14:15">
      <c r="N126" s="184"/>
    </row>
    <row r="127" spans="14:15">
      <c r="N127" s="184"/>
    </row>
    <row r="128" spans="14:15">
      <c r="N128" s="184"/>
    </row>
    <row r="129" spans="4:15">
      <c r="N129" s="184"/>
    </row>
    <row r="130" spans="4:15">
      <c r="N130" s="184"/>
      <c r="O130" s="184"/>
    </row>
    <row r="131" spans="4:15">
      <c r="N131" s="184"/>
    </row>
    <row r="132" spans="4:15">
      <c r="N132" s="184"/>
    </row>
    <row r="133" spans="4:15">
      <c r="N133" s="184"/>
    </row>
    <row r="134" spans="4:15">
      <c r="N134" s="184"/>
    </row>
    <row r="135" spans="4:15">
      <c r="N135" s="184"/>
    </row>
    <row r="136" spans="4:15">
      <c r="E136" s="173"/>
      <c r="N136" s="184"/>
    </row>
    <row r="137" spans="4:15">
      <c r="D137" s="173"/>
      <c r="E137" s="173"/>
      <c r="J137" s="173"/>
      <c r="N137" s="184"/>
      <c r="O137" s="184"/>
    </row>
    <row r="138" spans="4:15">
      <c r="N138" s="184"/>
    </row>
    <row r="139" spans="4:15">
      <c r="N139" s="184"/>
    </row>
    <row r="140" spans="4:15">
      <c r="N140" s="184"/>
    </row>
    <row r="141" spans="4:15">
      <c r="N141" s="184"/>
      <c r="O141" s="184"/>
    </row>
    <row r="142" spans="4:15">
      <c r="N142" s="184"/>
    </row>
    <row r="143" spans="4:15">
      <c r="N143" s="184"/>
    </row>
    <row r="144" spans="4:15">
      <c r="N144" s="184"/>
    </row>
    <row r="145" spans="14:15">
      <c r="N145" s="184"/>
    </row>
    <row r="146" spans="14:15">
      <c r="N146" s="184"/>
    </row>
    <row r="147" spans="14:15">
      <c r="N147" s="184"/>
      <c r="O147" s="184"/>
    </row>
    <row r="148" spans="14:15">
      <c r="N148" s="184"/>
    </row>
    <row r="149" spans="14:15">
      <c r="N149" s="184"/>
      <c r="O149" s="184"/>
    </row>
    <row r="150" spans="14:15">
      <c r="N150" s="184"/>
    </row>
    <row r="151" spans="14:15">
      <c r="N151" s="184"/>
    </row>
    <row r="152" spans="14:15">
      <c r="N152" s="184"/>
    </row>
    <row r="153" spans="14:15">
      <c r="N153" s="184"/>
    </row>
    <row r="154" spans="14:15">
      <c r="N154" s="184"/>
    </row>
    <row r="155" spans="14:15">
      <c r="N155" s="184"/>
    </row>
    <row r="156" spans="14:15">
      <c r="N156" s="184"/>
    </row>
    <row r="157" spans="14:15">
      <c r="N157" s="184"/>
    </row>
    <row r="158" spans="14:15">
      <c r="N158" s="184"/>
    </row>
    <row r="159" spans="14:15">
      <c r="N159" s="184"/>
      <c r="O159" s="184"/>
    </row>
    <row r="160" spans="14:15">
      <c r="N160" s="184"/>
    </row>
    <row r="161" spans="5:15">
      <c r="N161" s="184"/>
    </row>
    <row r="162" spans="5:15">
      <c r="N162" s="184"/>
    </row>
    <row r="163" spans="5:15">
      <c r="E163" s="173"/>
      <c r="N163" s="184"/>
    </row>
    <row r="164" spans="5:15">
      <c r="N164" s="184"/>
    </row>
    <row r="165" spans="5:15">
      <c r="N165" s="184"/>
    </row>
    <row r="166" spans="5:15">
      <c r="N166" s="184"/>
    </row>
    <row r="167" spans="5:15">
      <c r="E167" s="173"/>
      <c r="N167" s="184"/>
    </row>
    <row r="168" spans="5:15">
      <c r="N168" s="184"/>
    </row>
    <row r="169" spans="5:15">
      <c r="N169" s="184"/>
    </row>
    <row r="170" spans="5:15">
      <c r="N170" s="184"/>
      <c r="O170" s="184"/>
    </row>
    <row r="171" spans="5:15">
      <c r="N171" s="184"/>
    </row>
    <row r="172" spans="5:15">
      <c r="N172" s="184"/>
    </row>
    <row r="173" spans="5:15">
      <c r="N173" s="184"/>
    </row>
    <row r="174" spans="5:15">
      <c r="N174" s="184"/>
    </row>
    <row r="175" spans="5:15">
      <c r="N175" s="184"/>
    </row>
    <row r="176" spans="5:15">
      <c r="N176" s="184"/>
    </row>
    <row r="177" spans="14:15">
      <c r="N177" s="184"/>
    </row>
    <row r="178" spans="14:15">
      <c r="N178" s="184"/>
    </row>
    <row r="179" spans="14:15">
      <c r="N179" s="184"/>
    </row>
    <row r="180" spans="14:15">
      <c r="N180" s="184"/>
    </row>
    <row r="181" spans="14:15">
      <c r="N181" s="184"/>
    </row>
    <row r="182" spans="14:15">
      <c r="N182" s="184"/>
    </row>
    <row r="183" spans="14:15">
      <c r="N183" s="184"/>
    </row>
    <row r="184" spans="14:15">
      <c r="N184" s="184"/>
    </row>
    <row r="185" spans="14:15">
      <c r="N185" s="184"/>
    </row>
    <row r="186" spans="14:15">
      <c r="N186" s="184"/>
    </row>
    <row r="187" spans="14:15">
      <c r="N187" s="184"/>
    </row>
    <row r="188" spans="14:15">
      <c r="N188" s="184"/>
      <c r="O188" s="184"/>
    </row>
    <row r="189" spans="14:15">
      <c r="N189" s="184"/>
    </row>
    <row r="190" spans="14:15">
      <c r="N190" s="184"/>
    </row>
    <row r="191" spans="14:15">
      <c r="N191" s="184"/>
    </row>
    <row r="192" spans="14:15">
      <c r="N192" s="184"/>
    </row>
    <row r="193" spans="5:15">
      <c r="N193" s="184"/>
    </row>
    <row r="194" spans="5:15">
      <c r="N194" s="184"/>
    </row>
    <row r="195" spans="5:15">
      <c r="N195" s="184"/>
    </row>
    <row r="196" spans="5:15">
      <c r="N196" s="184"/>
    </row>
    <row r="197" spans="5:15">
      <c r="N197" s="184"/>
    </row>
    <row r="198" spans="5:15">
      <c r="N198" s="184"/>
    </row>
    <row r="199" spans="5:15">
      <c r="N199" s="184"/>
    </row>
    <row r="200" spans="5:15">
      <c r="N200" s="184"/>
    </row>
    <row r="201" spans="5:15">
      <c r="N201" s="184"/>
    </row>
    <row r="202" spans="5:15">
      <c r="N202" s="184"/>
    </row>
    <row r="203" spans="5:15">
      <c r="E203" s="173"/>
      <c r="N203" s="184"/>
      <c r="O203" s="184"/>
    </row>
    <row r="204" spans="5:15">
      <c r="N204" s="184"/>
    </row>
    <row r="205" spans="5:15">
      <c r="N205" s="184"/>
    </row>
    <row r="206" spans="5:15">
      <c r="N206" s="184"/>
    </row>
    <row r="207" spans="5:15">
      <c r="N207" s="184"/>
    </row>
    <row r="208" spans="5:15">
      <c r="N208" s="184"/>
    </row>
    <row r="209" spans="14:14">
      <c r="N209" s="184"/>
    </row>
    <row r="210" spans="14:14">
      <c r="N210" s="184"/>
    </row>
    <row r="211" spans="14:14">
      <c r="N211" s="184"/>
    </row>
    <row r="212" spans="14:14">
      <c r="N212" s="184"/>
    </row>
    <row r="213" spans="14:14">
      <c r="N213" s="184"/>
    </row>
    <row r="214" spans="14:14">
      <c r="N214" s="184"/>
    </row>
    <row r="215" spans="14:14">
      <c r="N215" s="184"/>
    </row>
    <row r="216" spans="14:14">
      <c r="N216" s="184"/>
    </row>
    <row r="217" spans="14:14">
      <c r="N217" s="184"/>
    </row>
    <row r="218" spans="14:14">
      <c r="N218" s="184"/>
    </row>
    <row r="219" spans="14:14">
      <c r="N219" s="184"/>
    </row>
    <row r="220" spans="14:14">
      <c r="N220" s="184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RowHeight="15"/>
  <cols>
    <col min="1" max="1" width="3" style="75" customWidth="1"/>
    <col min="2" max="2" width="51.140625" style="75" bestFit="1" customWidth="1"/>
    <col min="3" max="5" width="17.5703125" style="75" customWidth="1"/>
    <col min="6" max="16384" width="11.42578125" style="75"/>
  </cols>
  <sheetData>
    <row r="1" spans="1:5" ht="6" customHeight="1"/>
    <row r="2" spans="1:5">
      <c r="A2" s="454" t="s">
        <v>28</v>
      </c>
      <c r="B2" s="454"/>
      <c r="C2" s="454"/>
      <c r="D2" s="454"/>
    </row>
    <row r="4" spans="1:5">
      <c r="B4" s="17" t="s">
        <v>29</v>
      </c>
    </row>
    <row r="5" spans="1:5">
      <c r="C5" s="202" t="s">
        <v>30</v>
      </c>
      <c r="D5" s="203" t="s">
        <v>31</v>
      </c>
      <c r="E5" s="204" t="s">
        <v>32</v>
      </c>
    </row>
    <row r="6" spans="1:5">
      <c r="B6" s="205" t="s">
        <v>33</v>
      </c>
      <c r="C6" s="226">
        <v>74001</v>
      </c>
      <c r="D6" s="227">
        <v>52216</v>
      </c>
      <c r="E6" s="228">
        <v>25217</v>
      </c>
    </row>
    <row r="7" spans="1:5">
      <c r="B7" s="206" t="s">
        <v>34</v>
      </c>
      <c r="C7" s="229">
        <v>1491</v>
      </c>
      <c r="D7" s="230">
        <v>717</v>
      </c>
      <c r="E7" s="231">
        <v>774</v>
      </c>
    </row>
    <row r="8" spans="1:5">
      <c r="B8" s="206" t="s">
        <v>35</v>
      </c>
      <c r="C8" s="229">
        <v>0</v>
      </c>
      <c r="D8" s="230">
        <v>0</v>
      </c>
      <c r="E8" s="231">
        <v>0</v>
      </c>
    </row>
    <row r="9" spans="1:5">
      <c r="B9" s="206" t="s">
        <v>36</v>
      </c>
      <c r="C9" s="229">
        <v>2981</v>
      </c>
      <c r="D9" s="230">
        <v>6090</v>
      </c>
      <c r="E9" s="231">
        <v>630</v>
      </c>
    </row>
    <row r="10" spans="1:5">
      <c r="B10" s="207" t="s">
        <v>37</v>
      </c>
      <c r="C10" s="232"/>
      <c r="D10" s="233"/>
      <c r="E10" s="234"/>
    </row>
    <row r="11" spans="1:5">
      <c r="B11" s="208" t="s">
        <v>38</v>
      </c>
      <c r="C11" s="235">
        <f>SUM(C6:C10)</f>
        <v>78473</v>
      </c>
      <c r="D11" s="236">
        <f>SUM(D6:D10)</f>
        <v>59023</v>
      </c>
      <c r="E11" s="237">
        <f>SUM(E6:E10)</f>
        <v>26621</v>
      </c>
    </row>
    <row r="14" spans="1:5">
      <c r="B14" s="291" t="s">
        <v>585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75" customWidth="1"/>
    <col min="2" max="2" width="86" style="75" bestFit="1" customWidth="1"/>
    <col min="3" max="3" width="14.85546875" style="75" bestFit="1" customWidth="1"/>
    <col min="4" max="4" width="11.85546875" style="75" customWidth="1"/>
    <col min="5" max="5" width="14.85546875" style="75" bestFit="1" customWidth="1"/>
    <col min="6" max="6" width="11.85546875" style="75" customWidth="1"/>
    <col min="7" max="7" width="14.85546875" style="75" bestFit="1" customWidth="1"/>
    <col min="8" max="8" width="11.85546875" style="75" bestFit="1" customWidth="1"/>
    <col min="9" max="16384" width="11.42578125" style="75"/>
  </cols>
  <sheetData>
    <row r="1" spans="1:8" ht="6" customHeight="1"/>
    <row r="2" spans="1:8">
      <c r="A2" s="454" t="s">
        <v>28</v>
      </c>
      <c r="B2" s="454"/>
      <c r="C2" s="454"/>
      <c r="D2" s="454"/>
    </row>
    <row r="4" spans="1:8">
      <c r="B4" s="17" t="s">
        <v>40</v>
      </c>
    </row>
    <row r="5" spans="1:8">
      <c r="C5" s="466" t="s">
        <v>30</v>
      </c>
      <c r="D5" s="467"/>
      <c r="E5" s="468" t="s">
        <v>31</v>
      </c>
      <c r="F5" s="469"/>
      <c r="G5" s="466" t="s">
        <v>32</v>
      </c>
      <c r="H5" s="467"/>
    </row>
    <row r="6" spans="1:8">
      <c r="B6" s="195" t="s">
        <v>41</v>
      </c>
      <c r="C6" s="335" t="s">
        <v>662</v>
      </c>
      <c r="D6" s="336" t="s">
        <v>589</v>
      </c>
      <c r="E6" s="337" t="s">
        <v>662</v>
      </c>
      <c r="F6" s="338" t="s">
        <v>589</v>
      </c>
      <c r="G6" s="335" t="s">
        <v>662</v>
      </c>
      <c r="H6" s="336" t="s">
        <v>589</v>
      </c>
    </row>
    <row r="7" spans="1:8" ht="30">
      <c r="B7" s="196" t="s">
        <v>42</v>
      </c>
      <c r="C7" s="293">
        <v>74001</v>
      </c>
      <c r="D7" s="293">
        <v>69934</v>
      </c>
      <c r="E7" s="280">
        <v>52216</v>
      </c>
      <c r="F7" s="280">
        <v>49574</v>
      </c>
      <c r="G7" s="279">
        <v>25217</v>
      </c>
      <c r="H7" s="279">
        <v>24929</v>
      </c>
    </row>
    <row r="8" spans="1:8">
      <c r="B8" s="197" t="s">
        <v>41</v>
      </c>
      <c r="C8" s="294">
        <f t="shared" ref="C8:H8" si="0">+C7</f>
        <v>74001</v>
      </c>
      <c r="D8" s="281">
        <f t="shared" si="0"/>
        <v>69934</v>
      </c>
      <c r="E8" s="282">
        <f t="shared" si="0"/>
        <v>52216</v>
      </c>
      <c r="F8" s="282">
        <f t="shared" si="0"/>
        <v>49574</v>
      </c>
      <c r="G8" s="283">
        <f t="shared" si="0"/>
        <v>25217</v>
      </c>
      <c r="H8" s="283">
        <f t="shared" si="0"/>
        <v>24929</v>
      </c>
    </row>
    <row r="9" spans="1:8">
      <c r="B9" s="195" t="s">
        <v>43</v>
      </c>
      <c r="C9" s="293"/>
      <c r="D9" s="284"/>
      <c r="E9" s="285"/>
      <c r="F9" s="285"/>
      <c r="G9" s="284"/>
      <c r="H9" s="284"/>
    </row>
    <row r="10" spans="1:8">
      <c r="B10" s="198" t="s">
        <v>44</v>
      </c>
      <c r="C10" s="295">
        <v>924</v>
      </c>
      <c r="D10" s="295">
        <v>984</v>
      </c>
      <c r="E10" s="280">
        <v>461</v>
      </c>
      <c r="F10" s="280">
        <v>525</v>
      </c>
      <c r="G10" s="279">
        <v>463</v>
      </c>
      <c r="H10" s="279">
        <v>460</v>
      </c>
    </row>
    <row r="11" spans="1:8">
      <c r="B11" s="198" t="s">
        <v>45</v>
      </c>
      <c r="C11" s="295">
        <v>567</v>
      </c>
      <c r="D11" s="295">
        <v>539</v>
      </c>
      <c r="E11" s="280">
        <v>256</v>
      </c>
      <c r="F11" s="280">
        <v>223</v>
      </c>
      <c r="G11" s="279">
        <v>311</v>
      </c>
      <c r="H11" s="279">
        <v>317</v>
      </c>
    </row>
    <row r="12" spans="1:8">
      <c r="B12" s="199" t="s">
        <v>46</v>
      </c>
      <c r="C12" s="294">
        <f t="shared" ref="C12:D12" si="1">SUM(C10:C11)</f>
        <v>1491</v>
      </c>
      <c r="D12" s="294">
        <f t="shared" si="1"/>
        <v>1523</v>
      </c>
      <c r="E12" s="282">
        <f t="shared" ref="E12:F12" si="2">SUM(E10:E11)</f>
        <v>717</v>
      </c>
      <c r="F12" s="282">
        <f t="shared" si="2"/>
        <v>748</v>
      </c>
      <c r="G12" s="283">
        <f t="shared" ref="G12:H12" si="3">SUM(G10:G11)</f>
        <v>774</v>
      </c>
      <c r="H12" s="283">
        <f t="shared" si="3"/>
        <v>777</v>
      </c>
    </row>
    <row r="13" spans="1:8">
      <c r="B13" s="195" t="s">
        <v>47</v>
      </c>
      <c r="C13" s="293"/>
      <c r="D13" s="284"/>
      <c r="E13" s="285"/>
      <c r="F13" s="285"/>
      <c r="G13" s="284"/>
      <c r="H13" s="284"/>
    </row>
    <row r="14" spans="1:8">
      <c r="B14" s="199" t="s">
        <v>48</v>
      </c>
      <c r="C14" s="294">
        <v>0</v>
      </c>
      <c r="D14" s="281">
        <v>0</v>
      </c>
      <c r="E14" s="282">
        <v>0</v>
      </c>
      <c r="F14" s="282">
        <v>0</v>
      </c>
      <c r="G14" s="283">
        <v>0</v>
      </c>
      <c r="H14" s="283">
        <v>0</v>
      </c>
    </row>
    <row r="15" spans="1:8">
      <c r="B15" s="195" t="s">
        <v>49</v>
      </c>
      <c r="C15" s="293"/>
      <c r="D15" s="284"/>
      <c r="E15" s="285"/>
      <c r="F15" s="285"/>
      <c r="G15" s="284"/>
      <c r="H15" s="284"/>
    </row>
    <row r="16" spans="1:8">
      <c r="B16" s="198" t="s">
        <v>50</v>
      </c>
      <c r="C16" s="295">
        <v>2981</v>
      </c>
      <c r="D16" s="295">
        <f>517+2384</f>
        <v>2901</v>
      </c>
      <c r="E16" s="280">
        <v>6090</v>
      </c>
      <c r="F16" s="280">
        <f>1278+1775+22384</f>
        <v>25437</v>
      </c>
      <c r="G16" s="279">
        <v>630</v>
      </c>
      <c r="H16" s="279">
        <v>609</v>
      </c>
    </row>
    <row r="17" spans="2:8">
      <c r="B17" s="198" t="s">
        <v>51</v>
      </c>
      <c r="C17" s="295"/>
      <c r="D17" s="279"/>
      <c r="E17" s="280"/>
      <c r="F17" s="280"/>
      <c r="G17" s="279"/>
      <c r="H17" s="279"/>
    </row>
    <row r="18" spans="2:8">
      <c r="B18" s="199" t="s">
        <v>52</v>
      </c>
      <c r="C18" s="294">
        <f t="shared" ref="C18:H18" si="4">+C16</f>
        <v>2981</v>
      </c>
      <c r="D18" s="281">
        <f t="shared" si="4"/>
        <v>2901</v>
      </c>
      <c r="E18" s="282">
        <f t="shared" si="4"/>
        <v>6090</v>
      </c>
      <c r="F18" s="282">
        <f t="shared" si="4"/>
        <v>25437</v>
      </c>
      <c r="G18" s="283">
        <f t="shared" si="4"/>
        <v>630</v>
      </c>
      <c r="H18" s="283">
        <f t="shared" si="4"/>
        <v>609</v>
      </c>
    </row>
    <row r="19" spans="2:8">
      <c r="B19" s="195" t="s">
        <v>53</v>
      </c>
      <c r="C19" s="293"/>
      <c r="D19" s="284"/>
      <c r="E19" s="285"/>
      <c r="F19" s="285"/>
      <c r="G19" s="284"/>
      <c r="H19" s="284"/>
    </row>
    <row r="20" spans="2:8">
      <c r="B20" s="200" t="s">
        <v>54</v>
      </c>
      <c r="C20" s="295">
        <f t="shared" ref="C20:H20" si="5">+C8+C12+C14+C18</f>
        <v>78473</v>
      </c>
      <c r="D20" s="279">
        <f t="shared" si="5"/>
        <v>74358</v>
      </c>
      <c r="E20" s="280">
        <f t="shared" si="5"/>
        <v>59023</v>
      </c>
      <c r="F20" s="280">
        <f t="shared" si="5"/>
        <v>75759</v>
      </c>
      <c r="G20" s="279">
        <f t="shared" si="5"/>
        <v>26621</v>
      </c>
      <c r="H20" s="279">
        <f t="shared" si="5"/>
        <v>26315</v>
      </c>
    </row>
    <row r="21" spans="2:8">
      <c r="B21" s="199" t="s">
        <v>6</v>
      </c>
      <c r="C21" s="296">
        <v>5996</v>
      </c>
      <c r="D21" s="296">
        <v>6040</v>
      </c>
      <c r="E21" s="286">
        <v>5808</v>
      </c>
      <c r="F21" s="286">
        <v>5849</v>
      </c>
      <c r="G21" s="283">
        <v>2011</v>
      </c>
      <c r="H21" s="283">
        <v>1567</v>
      </c>
    </row>
    <row r="22" spans="2:8">
      <c r="B22" s="195" t="s">
        <v>40</v>
      </c>
      <c r="C22" s="298"/>
      <c r="D22" s="250"/>
      <c r="E22" s="251"/>
      <c r="F22" s="251"/>
      <c r="G22" s="250"/>
      <c r="H22" s="250"/>
    </row>
    <row r="23" spans="2:8">
      <c r="B23" s="201" t="s">
        <v>55</v>
      </c>
      <c r="C23" s="297">
        <f t="shared" ref="C23:H23" si="6">+C21/C20</f>
        <v>7.6408446217170231E-2</v>
      </c>
      <c r="D23" s="252">
        <f t="shared" si="6"/>
        <v>8.1228650582317971E-2</v>
      </c>
      <c r="E23" s="253">
        <f t="shared" si="6"/>
        <v>9.8402317740541825E-2</v>
      </c>
      <c r="F23" s="253">
        <f t="shared" si="6"/>
        <v>7.7205348539447452E-2</v>
      </c>
      <c r="G23" s="252">
        <f t="shared" si="6"/>
        <v>7.5541865444573836E-2</v>
      </c>
      <c r="H23" s="252">
        <f t="shared" si="6"/>
        <v>5.9547786433593007E-2</v>
      </c>
    </row>
    <row r="26" spans="2:8">
      <c r="B26" s="291" t="s">
        <v>585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RowHeight="15" customHeight="1"/>
  <cols>
    <col min="1" max="1" width="3" style="178" customWidth="1"/>
    <col min="2" max="2" width="18" style="178" customWidth="1"/>
    <col min="3" max="3" width="49.140625" style="178" customWidth="1"/>
    <col min="4" max="4" width="20.140625" style="178" customWidth="1"/>
    <col min="5" max="5" width="25.85546875" style="178" customWidth="1"/>
    <col min="6" max="16384" width="11.42578125" style="178"/>
  </cols>
  <sheetData>
    <row r="1" spans="1:5" ht="6" customHeight="1"/>
    <row r="2" spans="1:5" ht="15" customHeight="1">
      <c r="A2" s="454" t="s">
        <v>28</v>
      </c>
      <c r="B2" s="454"/>
      <c r="C2" s="454"/>
      <c r="D2" s="454"/>
    </row>
    <row r="4" spans="1:5" ht="6" customHeight="1"/>
    <row r="5" spans="1:5" ht="15" customHeight="1">
      <c r="B5" s="484" t="s">
        <v>57</v>
      </c>
      <c r="C5" s="484"/>
    </row>
    <row r="6" spans="1:5" ht="15" customHeight="1">
      <c r="B6" s="179"/>
      <c r="C6" s="180"/>
      <c r="D6" s="18" t="s">
        <v>58</v>
      </c>
      <c r="E6" s="19" t="s">
        <v>59</v>
      </c>
    </row>
    <row r="7" spans="1:5" ht="15" customHeight="1">
      <c r="B7" s="20" t="s">
        <v>60</v>
      </c>
      <c r="C7" s="21"/>
      <c r="D7" s="21"/>
      <c r="E7" s="22"/>
    </row>
    <row r="8" spans="1:5" ht="15" customHeight="1">
      <c r="B8" s="485" t="s">
        <v>61</v>
      </c>
      <c r="C8" s="486"/>
      <c r="D8" s="260"/>
      <c r="E8" s="23">
        <v>8735</v>
      </c>
    </row>
    <row r="9" spans="1:5" ht="15" customHeight="1">
      <c r="B9" s="20" t="s">
        <v>62</v>
      </c>
      <c r="C9" s="21"/>
      <c r="D9" s="24"/>
      <c r="E9" s="25"/>
    </row>
    <row r="10" spans="1:5" ht="15" customHeight="1">
      <c r="B10" s="470" t="s">
        <v>63</v>
      </c>
      <c r="C10" s="471"/>
      <c r="D10" s="261">
        <f>+D11+D12</f>
        <v>23504</v>
      </c>
      <c r="E10" s="261">
        <f>+E11+E12</f>
        <v>1383</v>
      </c>
    </row>
    <row r="11" spans="1:5" ht="15" customHeight="1">
      <c r="B11" s="476" t="s">
        <v>64</v>
      </c>
      <c r="C11" s="477"/>
      <c r="D11" s="262">
        <v>19755</v>
      </c>
      <c r="E11" s="263">
        <v>988</v>
      </c>
    </row>
    <row r="12" spans="1:5" ht="15" customHeight="1">
      <c r="B12" s="476" t="s">
        <v>65</v>
      </c>
      <c r="C12" s="477"/>
      <c r="D12" s="262">
        <v>3749</v>
      </c>
      <c r="E12" s="263">
        <v>395</v>
      </c>
    </row>
    <row r="13" spans="1:5" ht="15" customHeight="1">
      <c r="B13" s="472" t="s">
        <v>66</v>
      </c>
      <c r="C13" s="473"/>
      <c r="D13" s="263">
        <f>+D14+D15+D16</f>
        <v>7182</v>
      </c>
      <c r="E13" s="263">
        <f>+E14+E15+E16</f>
        <v>3541</v>
      </c>
    </row>
    <row r="14" spans="1:5" ht="15" customHeight="1">
      <c r="B14" s="476" t="s">
        <v>67</v>
      </c>
      <c r="C14" s="477"/>
      <c r="D14" s="262">
        <v>0</v>
      </c>
      <c r="E14" s="263">
        <v>0</v>
      </c>
    </row>
    <row r="15" spans="1:5" ht="15" customHeight="1">
      <c r="B15" s="476" t="s">
        <v>68</v>
      </c>
      <c r="C15" s="477"/>
      <c r="D15" s="262">
        <v>7182</v>
      </c>
      <c r="E15" s="263">
        <v>3541</v>
      </c>
    </row>
    <row r="16" spans="1:5" ht="15" customHeight="1">
      <c r="B16" s="476" t="s">
        <v>69</v>
      </c>
      <c r="C16" s="477"/>
      <c r="D16" s="262">
        <v>0</v>
      </c>
      <c r="E16" s="263">
        <v>0</v>
      </c>
    </row>
    <row r="17" spans="2:5" ht="15" customHeight="1">
      <c r="B17" s="472" t="s">
        <v>70</v>
      </c>
      <c r="C17" s="473"/>
      <c r="D17" s="264"/>
      <c r="E17" s="263"/>
    </row>
    <row r="18" spans="2:5" ht="15" customHeight="1">
      <c r="B18" s="472" t="s">
        <v>71</v>
      </c>
      <c r="C18" s="473"/>
      <c r="D18" s="263">
        <f>+D19+D20</f>
        <v>5679</v>
      </c>
      <c r="E18" s="263">
        <f>+E19+E20</f>
        <v>527</v>
      </c>
    </row>
    <row r="19" spans="2:5" ht="15" customHeight="1">
      <c r="B19" s="476" t="s">
        <v>72</v>
      </c>
      <c r="C19" s="477"/>
      <c r="D19" s="262">
        <v>221</v>
      </c>
      <c r="E19" s="263">
        <v>221</v>
      </c>
    </row>
    <row r="20" spans="2:5" ht="15" customHeight="1">
      <c r="B20" s="476" t="s">
        <v>73</v>
      </c>
      <c r="C20" s="477"/>
      <c r="D20" s="262">
        <v>5458</v>
      </c>
      <c r="E20" s="263">
        <v>306</v>
      </c>
    </row>
    <row r="21" spans="2:5" ht="15" customHeight="1">
      <c r="B21" s="478" t="s">
        <v>74</v>
      </c>
      <c r="C21" s="479"/>
      <c r="D21" s="262">
        <v>342</v>
      </c>
      <c r="E21" s="263">
        <v>342</v>
      </c>
    </row>
    <row r="22" spans="2:5" ht="15" customHeight="1">
      <c r="B22" s="478" t="s">
        <v>75</v>
      </c>
      <c r="C22" s="479"/>
      <c r="D22" s="262">
        <v>3507</v>
      </c>
      <c r="E22" s="263">
        <v>819</v>
      </c>
    </row>
    <row r="23" spans="2:5" ht="15" customHeight="1">
      <c r="B23" s="480" t="s">
        <v>76</v>
      </c>
      <c r="C23" s="481"/>
      <c r="D23" s="265"/>
      <c r="E23" s="266">
        <f>+E10+E13+E17+E18+E21+E22</f>
        <v>6612</v>
      </c>
    </row>
    <row r="24" spans="2:5" ht="15" customHeight="1">
      <c r="B24" s="20" t="s">
        <v>77</v>
      </c>
      <c r="C24" s="21"/>
      <c r="D24" s="24"/>
      <c r="E24" s="25"/>
    </row>
    <row r="25" spans="2:5" ht="15" customHeight="1">
      <c r="B25" s="482" t="s">
        <v>78</v>
      </c>
      <c r="C25" s="483"/>
      <c r="D25" s="262">
        <v>2867</v>
      </c>
      <c r="E25" s="263">
        <v>115</v>
      </c>
    </row>
    <row r="26" spans="2:5" ht="15" customHeight="1">
      <c r="B26" s="480" t="s">
        <v>79</v>
      </c>
      <c r="C26" s="481"/>
      <c r="D26" s="267">
        <f>+D25</f>
        <v>2867</v>
      </c>
      <c r="E26" s="267">
        <f>+E25</f>
        <v>115</v>
      </c>
    </row>
    <row r="27" spans="2:5" ht="15" customHeight="1">
      <c r="B27" s="268"/>
      <c r="C27" s="268"/>
      <c r="D27" s="269"/>
      <c r="E27" s="26" t="s">
        <v>80</v>
      </c>
    </row>
    <row r="28" spans="2:5" ht="15" customHeight="1">
      <c r="B28" s="470" t="s">
        <v>81</v>
      </c>
      <c r="C28" s="471"/>
      <c r="D28" s="270"/>
      <c r="E28" s="261">
        <v>8735</v>
      </c>
    </row>
    <row r="29" spans="2:5" ht="15" customHeight="1">
      <c r="B29" s="472" t="s">
        <v>82</v>
      </c>
      <c r="C29" s="473"/>
      <c r="D29" s="271"/>
      <c r="E29" s="263">
        <v>5597</v>
      </c>
    </row>
    <row r="30" spans="2:5" ht="15" customHeight="1">
      <c r="B30" s="474" t="s">
        <v>83</v>
      </c>
      <c r="C30" s="475"/>
      <c r="D30" s="272"/>
      <c r="E30" s="273">
        <f>+E28/E29</f>
        <v>1.5606574950866536</v>
      </c>
    </row>
    <row r="33" spans="2:2" ht="15" customHeight="1">
      <c r="B33" s="290" t="s">
        <v>585</v>
      </c>
    </row>
  </sheetData>
  <mergeCells count="22">
    <mergeCell ref="B13:C13"/>
    <mergeCell ref="B5:C5"/>
    <mergeCell ref="B8:C8"/>
    <mergeCell ref="B10:C10"/>
    <mergeCell ref="B11:C11"/>
    <mergeCell ref="B12:C12"/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RowHeight="15"/>
  <cols>
    <col min="1" max="1" width="3" style="178" customWidth="1"/>
    <col min="2" max="2" width="3.5703125" style="178" customWidth="1"/>
    <col min="3" max="3" width="38" style="178" bestFit="1" customWidth="1"/>
    <col min="4" max="4" width="20.7109375" style="178" customWidth="1"/>
    <col min="5" max="5" width="22.28515625" style="178" customWidth="1"/>
    <col min="6" max="16384" width="11.42578125" style="178"/>
  </cols>
  <sheetData>
    <row r="1" spans="1:5" ht="6" customHeight="1"/>
    <row r="2" spans="1:5">
      <c r="A2" s="454" t="s">
        <v>28</v>
      </c>
      <c r="B2" s="454"/>
      <c r="C2" s="454"/>
      <c r="D2" s="454"/>
    </row>
    <row r="4" spans="1:5">
      <c r="B4" s="27" t="s">
        <v>85</v>
      </c>
      <c r="C4" s="27"/>
      <c r="D4" s="274"/>
      <c r="E4" s="274"/>
    </row>
    <row r="5" spans="1:5">
      <c r="B5" s="28"/>
      <c r="C5" s="29"/>
      <c r="D5" s="30" t="s">
        <v>86</v>
      </c>
      <c r="E5" s="31" t="s">
        <v>59</v>
      </c>
    </row>
    <row r="6" spans="1:5">
      <c r="B6" s="32" t="s">
        <v>87</v>
      </c>
      <c r="C6" s="33"/>
      <c r="D6" s="33"/>
      <c r="E6" s="34"/>
    </row>
    <row r="7" spans="1:5">
      <c r="B7" s="35">
        <v>1</v>
      </c>
      <c r="C7" s="36" t="s">
        <v>88</v>
      </c>
      <c r="D7" s="275">
        <v>6699</v>
      </c>
      <c r="E7" s="275">
        <v>6699</v>
      </c>
    </row>
    <row r="8" spans="1:5">
      <c r="B8" s="35">
        <v>2</v>
      </c>
      <c r="C8" s="36" t="s">
        <v>640</v>
      </c>
      <c r="D8" s="275">
        <v>27101</v>
      </c>
      <c r="E8" s="275">
        <v>25515</v>
      </c>
    </row>
    <row r="9" spans="1:5">
      <c r="B9" s="35">
        <v>3</v>
      </c>
      <c r="C9" s="36" t="s">
        <v>89</v>
      </c>
      <c r="D9" s="275">
        <v>7677</v>
      </c>
      <c r="E9" s="275">
        <v>3839</v>
      </c>
    </row>
    <row r="10" spans="1:5">
      <c r="B10" s="35">
        <v>4</v>
      </c>
      <c r="C10" s="36" t="s">
        <v>90</v>
      </c>
      <c r="D10" s="275">
        <v>3635</v>
      </c>
      <c r="E10" s="275">
        <v>501</v>
      </c>
    </row>
    <row r="11" spans="1:5">
      <c r="B11" s="35">
        <v>5</v>
      </c>
      <c r="C11" s="36" t="s">
        <v>91</v>
      </c>
      <c r="D11" s="276"/>
      <c r="E11" s="275">
        <v>25276</v>
      </c>
    </row>
    <row r="12" spans="1:5">
      <c r="B12" s="35">
        <v>6</v>
      </c>
      <c r="C12" s="37" t="s">
        <v>92</v>
      </c>
      <c r="D12" s="275">
        <v>357</v>
      </c>
      <c r="E12" s="275">
        <v>0</v>
      </c>
    </row>
    <row r="13" spans="1:5">
      <c r="B13" s="38">
        <v>7</v>
      </c>
      <c r="C13" s="39" t="s">
        <v>93</v>
      </c>
      <c r="D13" s="276"/>
      <c r="E13" s="275">
        <v>61830</v>
      </c>
    </row>
    <row r="14" spans="1:5">
      <c r="B14" s="40" t="s">
        <v>94</v>
      </c>
      <c r="C14" s="41"/>
      <c r="D14" s="41"/>
      <c r="E14" s="42"/>
    </row>
    <row r="15" spans="1:5">
      <c r="B15" s="35">
        <v>8</v>
      </c>
      <c r="C15" s="36" t="s">
        <v>95</v>
      </c>
      <c r="D15" s="275">
        <v>7599</v>
      </c>
      <c r="E15" s="275">
        <v>850</v>
      </c>
    </row>
    <row r="16" spans="1:5">
      <c r="B16" s="35">
        <v>9</v>
      </c>
      <c r="C16" s="36" t="s">
        <v>96</v>
      </c>
      <c r="D16" s="275">
        <v>65626</v>
      </c>
      <c r="E16" s="275">
        <v>52136</v>
      </c>
    </row>
    <row r="17" spans="2:5">
      <c r="B17" s="43">
        <v>10</v>
      </c>
      <c r="C17" s="44" t="s">
        <v>97</v>
      </c>
      <c r="D17" s="275">
        <v>43276</v>
      </c>
      <c r="E17" s="275">
        <v>35669</v>
      </c>
    </row>
    <row r="18" spans="2:5">
      <c r="B18" s="35">
        <v>11</v>
      </c>
      <c r="C18" s="37" t="s">
        <v>98</v>
      </c>
      <c r="D18" s="275">
        <v>19719</v>
      </c>
      <c r="E18" s="275">
        <v>15738</v>
      </c>
    </row>
    <row r="19" spans="2:5">
      <c r="B19" s="35">
        <v>12</v>
      </c>
      <c r="C19" s="37" t="s">
        <v>99</v>
      </c>
      <c r="D19" s="275">
        <v>2632</v>
      </c>
      <c r="E19" s="275">
        <v>729</v>
      </c>
    </row>
    <row r="20" spans="2:5">
      <c r="B20" s="35">
        <v>13</v>
      </c>
      <c r="C20" s="36" t="s">
        <v>100</v>
      </c>
      <c r="D20" s="276"/>
      <c r="E20" s="275">
        <v>949</v>
      </c>
    </row>
    <row r="21" spans="2:5">
      <c r="B21" s="35">
        <v>14</v>
      </c>
      <c r="C21" s="37" t="s">
        <v>101</v>
      </c>
      <c r="D21" s="275">
        <v>1199</v>
      </c>
      <c r="E21" s="275">
        <v>1199</v>
      </c>
    </row>
    <row r="22" spans="2:5">
      <c r="B22" s="38">
        <v>15</v>
      </c>
      <c r="C22" s="39" t="s">
        <v>102</v>
      </c>
      <c r="D22" s="276"/>
      <c r="E22" s="275">
        <v>55135</v>
      </c>
    </row>
    <row r="23" spans="2:5">
      <c r="B23" s="45">
        <v>16</v>
      </c>
      <c r="C23" s="46" t="s">
        <v>103</v>
      </c>
      <c r="D23" s="277"/>
      <c r="E23" s="278">
        <v>1.1214334770185297</v>
      </c>
    </row>
    <row r="26" spans="2:5">
      <c r="B26" s="290" t="s">
        <v>585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5"/>
  <sheetViews>
    <sheetView showGridLines="0" zoomScaleNormal="100" workbookViewId="0"/>
  </sheetViews>
  <sheetFormatPr baseColWidth="10" defaultRowHeight="15"/>
  <cols>
    <col min="1" max="1" width="3" style="117" customWidth="1"/>
    <col min="2" max="2" width="44.5703125" style="117" bestFit="1" customWidth="1"/>
    <col min="3" max="3" width="10.140625" style="117" bestFit="1" customWidth="1"/>
    <col min="4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12" t="s">
        <v>351</v>
      </c>
    </row>
    <row r="5" spans="1:4">
      <c r="C5" s="107"/>
    </row>
    <row r="6" spans="1:4">
      <c r="B6" s="158" t="s">
        <v>345</v>
      </c>
      <c r="C6" s="174">
        <v>22832</v>
      </c>
    </row>
    <row r="7" spans="1:4">
      <c r="B7" s="149" t="s">
        <v>346</v>
      </c>
      <c r="C7" s="175">
        <v>451</v>
      </c>
    </row>
    <row r="8" spans="1:4">
      <c r="B8" s="149" t="s">
        <v>347</v>
      </c>
      <c r="C8" s="176">
        <v>0</v>
      </c>
    </row>
    <row r="9" spans="1:4">
      <c r="B9" s="149" t="s">
        <v>348</v>
      </c>
      <c r="C9" s="176">
        <v>0</v>
      </c>
    </row>
    <row r="10" spans="1:4">
      <c r="B10" s="149" t="s">
        <v>349</v>
      </c>
      <c r="C10" s="176">
        <v>566</v>
      </c>
    </row>
    <row r="11" spans="1:4">
      <c r="B11" s="108" t="s">
        <v>350</v>
      </c>
      <c r="C11" s="140">
        <f>SUM(C6:C10)</f>
        <v>23849</v>
      </c>
    </row>
    <row r="12" spans="1:4">
      <c r="B12" s="148" t="s">
        <v>263</v>
      </c>
      <c r="C12" s="177">
        <v>22384</v>
      </c>
    </row>
    <row r="15" spans="1:4">
      <c r="B15" s="287" t="s">
        <v>585</v>
      </c>
    </row>
  </sheetData>
  <mergeCells count="1">
    <mergeCell ref="A2:D2"/>
  </mergeCells>
  <hyperlinks>
    <hyperlink ref="A2:D2" location="Innholdsfortegnelse!A1" display="Innholdsfortegnelse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32"/>
  <sheetViews>
    <sheetView showGridLines="0" zoomScaleNormal="100" workbookViewId="0"/>
  </sheetViews>
  <sheetFormatPr baseColWidth="10" defaultRowHeight="15"/>
  <cols>
    <col min="1" max="1" width="3" style="117" customWidth="1"/>
    <col min="2" max="2" width="50" style="117" customWidth="1"/>
    <col min="3" max="6" width="12.7109375" style="117" customWidth="1"/>
    <col min="7" max="16384" width="11.42578125" style="117"/>
  </cols>
  <sheetData>
    <row r="1" spans="1:7" ht="6" customHeight="1"/>
    <row r="2" spans="1:7">
      <c r="A2" s="454" t="s">
        <v>28</v>
      </c>
      <c r="B2" s="454"/>
      <c r="C2" s="454"/>
      <c r="D2" s="454"/>
    </row>
    <row r="4" spans="1:7">
      <c r="B4" s="109"/>
      <c r="C4" s="190"/>
    </row>
    <row r="5" spans="1:7" ht="27.75" customHeight="1">
      <c r="B5" s="357" t="s">
        <v>590</v>
      </c>
      <c r="C5" s="488" t="s">
        <v>30</v>
      </c>
      <c r="D5" s="488"/>
      <c r="E5" s="160"/>
      <c r="F5" s="160"/>
      <c r="G5" s="160"/>
    </row>
    <row r="6" spans="1:7" ht="19.5" customHeight="1">
      <c r="B6" s="358" t="s">
        <v>353</v>
      </c>
      <c r="C6" s="359">
        <v>2018</v>
      </c>
      <c r="D6" s="360">
        <v>2017</v>
      </c>
      <c r="E6" s="487"/>
      <c r="F6" s="487"/>
      <c r="G6" s="160"/>
    </row>
    <row r="7" spans="1:7">
      <c r="B7" s="349" t="s">
        <v>354</v>
      </c>
      <c r="C7" s="364">
        <v>542</v>
      </c>
      <c r="D7" s="353">
        <v>464</v>
      </c>
      <c r="E7" s="348"/>
      <c r="F7" s="348"/>
      <c r="G7" s="160"/>
    </row>
    <row r="8" spans="1:7">
      <c r="B8" s="349" t="s">
        <v>355</v>
      </c>
      <c r="C8" s="364">
        <v>3206</v>
      </c>
      <c r="D8" s="353">
        <v>2402</v>
      </c>
      <c r="E8" s="347"/>
      <c r="F8" s="347"/>
      <c r="G8" s="160"/>
    </row>
    <row r="9" spans="1:7">
      <c r="B9" s="349" t="s">
        <v>356</v>
      </c>
      <c r="C9" s="364">
        <v>2369</v>
      </c>
      <c r="D9" s="353">
        <v>2030</v>
      </c>
      <c r="E9" s="347"/>
      <c r="F9" s="347"/>
      <c r="G9" s="160"/>
    </row>
    <row r="10" spans="1:7">
      <c r="B10" s="349" t="s">
        <v>357</v>
      </c>
      <c r="C10" s="364">
        <v>698</v>
      </c>
      <c r="D10" s="353">
        <v>562</v>
      </c>
      <c r="E10" s="347"/>
      <c r="F10" s="347"/>
      <c r="G10" s="160"/>
    </row>
    <row r="11" spans="1:7">
      <c r="B11" s="349" t="s">
        <v>358</v>
      </c>
      <c r="C11" s="364">
        <v>676</v>
      </c>
      <c r="D11" s="353">
        <v>620</v>
      </c>
      <c r="E11" s="347"/>
      <c r="F11" s="347"/>
      <c r="G11" s="160"/>
    </row>
    <row r="12" spans="1:7">
      <c r="B12" s="349" t="s">
        <v>359</v>
      </c>
      <c r="C12" s="365">
        <v>1005</v>
      </c>
      <c r="D12" s="353">
        <v>882</v>
      </c>
      <c r="E12" s="347"/>
      <c r="F12" s="347"/>
      <c r="G12" s="160"/>
    </row>
    <row r="13" spans="1:7">
      <c r="B13" s="349" t="s">
        <v>360</v>
      </c>
      <c r="C13" s="366">
        <v>6733</v>
      </c>
      <c r="D13" s="354">
        <v>6672</v>
      </c>
      <c r="E13" s="347"/>
      <c r="F13" s="347"/>
      <c r="G13" s="160"/>
    </row>
    <row r="14" spans="1:7">
      <c r="B14" s="349" t="s">
        <v>361</v>
      </c>
      <c r="C14" s="366">
        <v>1272</v>
      </c>
      <c r="D14" s="354">
        <v>1261</v>
      </c>
      <c r="E14" s="347"/>
      <c r="F14" s="347"/>
      <c r="G14" s="160"/>
    </row>
    <row r="15" spans="1:7">
      <c r="B15" s="349" t="s">
        <v>362</v>
      </c>
      <c r="C15" s="366">
        <v>1867</v>
      </c>
      <c r="D15" s="354">
        <v>2152</v>
      </c>
      <c r="E15" s="347"/>
      <c r="F15" s="347"/>
      <c r="G15" s="160"/>
    </row>
    <row r="16" spans="1:7">
      <c r="B16" s="349" t="s">
        <v>363</v>
      </c>
      <c r="C16" s="367">
        <v>0</v>
      </c>
      <c r="D16" s="354">
        <v>0</v>
      </c>
      <c r="E16" s="347"/>
      <c r="F16" s="347"/>
      <c r="G16" s="160"/>
    </row>
    <row r="17" spans="2:7">
      <c r="B17" s="349" t="s">
        <v>364</v>
      </c>
      <c r="C17" s="367">
        <v>248</v>
      </c>
      <c r="D17" s="354">
        <v>123</v>
      </c>
      <c r="E17" s="347"/>
      <c r="F17" s="347"/>
      <c r="G17" s="160"/>
    </row>
    <row r="18" spans="2:7">
      <c r="B18" s="372" t="s">
        <v>365</v>
      </c>
      <c r="C18" s="371">
        <v>18616</v>
      </c>
      <c r="D18" s="370">
        <v>17168</v>
      </c>
      <c r="E18" s="347"/>
      <c r="F18" s="347"/>
      <c r="G18" s="160"/>
    </row>
    <row r="19" spans="2:7">
      <c r="B19" s="349" t="s">
        <v>366</v>
      </c>
      <c r="C19" s="367">
        <v>41917</v>
      </c>
      <c r="D19" s="354">
        <v>39817</v>
      </c>
      <c r="E19" s="347"/>
      <c r="F19" s="347"/>
      <c r="G19" s="160"/>
    </row>
    <row r="20" spans="2:7">
      <c r="B20" s="349" t="s">
        <v>367</v>
      </c>
      <c r="C20" s="366">
        <v>56</v>
      </c>
      <c r="D20" s="354">
        <v>66</v>
      </c>
      <c r="E20" s="347"/>
      <c r="F20" s="347"/>
      <c r="G20" s="160"/>
    </row>
    <row r="21" spans="2:7">
      <c r="B21" s="350" t="s">
        <v>368</v>
      </c>
      <c r="C21" s="369" t="s">
        <v>588</v>
      </c>
      <c r="D21" s="363">
        <v>100</v>
      </c>
      <c r="E21" s="347"/>
      <c r="F21" s="347"/>
      <c r="G21" s="160"/>
    </row>
    <row r="22" spans="2:7">
      <c r="B22" s="361" t="s">
        <v>591</v>
      </c>
      <c r="C22" s="352">
        <v>60589</v>
      </c>
      <c r="D22" s="356">
        <v>57151</v>
      </c>
      <c r="E22" s="347"/>
      <c r="F22" s="347"/>
      <c r="G22" s="160"/>
    </row>
    <row r="23" spans="2:7">
      <c r="B23" s="349" t="s">
        <v>592</v>
      </c>
      <c r="C23" s="367">
        <v>-25</v>
      </c>
      <c r="D23" s="363"/>
      <c r="E23" s="347"/>
      <c r="F23" s="347"/>
      <c r="G23" s="160"/>
    </row>
    <row r="24" spans="2:7">
      <c r="B24" s="349" t="s">
        <v>593</v>
      </c>
      <c r="C24" s="367">
        <v>-60</v>
      </c>
      <c r="D24" s="363"/>
      <c r="E24" s="347"/>
      <c r="F24" s="347"/>
      <c r="G24" s="160"/>
    </row>
    <row r="25" spans="2:7">
      <c r="B25" s="349" t="s">
        <v>594</v>
      </c>
      <c r="C25" s="367">
        <v>-111</v>
      </c>
      <c r="D25" s="363"/>
      <c r="E25" s="347"/>
      <c r="F25" s="347"/>
      <c r="G25" s="160"/>
    </row>
    <row r="26" spans="2:7">
      <c r="B26" s="349" t="s">
        <v>369</v>
      </c>
      <c r="C26" s="367">
        <v>-47</v>
      </c>
      <c r="D26" s="354">
        <v>-48</v>
      </c>
      <c r="E26" s="347"/>
      <c r="F26" s="347"/>
      <c r="G26" s="160"/>
    </row>
    <row r="27" spans="2:7">
      <c r="B27" s="349" t="s">
        <v>595</v>
      </c>
      <c r="C27" s="368" t="s">
        <v>588</v>
      </c>
      <c r="D27" s="354">
        <v>-236</v>
      </c>
      <c r="E27" s="347"/>
      <c r="F27" s="347"/>
      <c r="G27" s="160"/>
    </row>
    <row r="28" spans="2:7">
      <c r="B28" s="361" t="s">
        <v>596</v>
      </c>
      <c r="C28" s="352">
        <v>60346</v>
      </c>
      <c r="D28" s="356">
        <v>56867</v>
      </c>
      <c r="E28" s="347"/>
      <c r="F28" s="347"/>
      <c r="G28" s="160"/>
    </row>
    <row r="29" spans="2:7">
      <c r="B29" s="349" t="s">
        <v>597</v>
      </c>
      <c r="C29" s="367">
        <v>56535</v>
      </c>
      <c r="D29" s="354">
        <v>52944</v>
      </c>
      <c r="E29" s="347"/>
      <c r="F29" s="347"/>
      <c r="G29" s="160"/>
    </row>
    <row r="30" spans="2:7">
      <c r="B30" s="362" t="s">
        <v>598</v>
      </c>
      <c r="C30" s="351">
        <v>3811</v>
      </c>
      <c r="D30" s="355">
        <v>3923</v>
      </c>
    </row>
    <row r="32" spans="2:7">
      <c r="B32" s="287" t="s">
        <v>585</v>
      </c>
    </row>
  </sheetData>
  <mergeCells count="3">
    <mergeCell ref="E6:F6"/>
    <mergeCell ref="A2:D2"/>
    <mergeCell ref="C5:D5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showGridLines="0" zoomScaleNormal="100" workbookViewId="0"/>
  </sheetViews>
  <sheetFormatPr baseColWidth="10" defaultRowHeight="15"/>
  <cols>
    <col min="1" max="1" width="3" style="117" customWidth="1"/>
    <col min="2" max="2" width="42.28515625" style="117" bestFit="1" customWidth="1"/>
    <col min="3" max="7" width="14.5703125" style="117" customWidth="1"/>
    <col min="8" max="16384" width="11.42578125" style="117"/>
  </cols>
  <sheetData>
    <row r="1" spans="1:7" ht="6" customHeight="1"/>
    <row r="2" spans="1:7">
      <c r="A2" s="454" t="s">
        <v>28</v>
      </c>
      <c r="B2" s="454"/>
      <c r="C2" s="454"/>
      <c r="D2" s="454"/>
      <c r="E2" s="454"/>
      <c r="F2" s="454"/>
      <c r="G2" s="454"/>
    </row>
    <row r="4" spans="1:7">
      <c r="B4" s="12" t="s">
        <v>3</v>
      </c>
      <c r="C4" s="438"/>
      <c r="D4" s="12"/>
      <c r="E4" s="12"/>
    </row>
    <row r="6" spans="1:7">
      <c r="C6" s="330">
        <v>43646</v>
      </c>
      <c r="D6" s="330">
        <v>43555</v>
      </c>
      <c r="E6" s="330">
        <v>43465</v>
      </c>
      <c r="F6" s="330">
        <v>43373</v>
      </c>
      <c r="G6" s="330">
        <v>43281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44">
        <v>5254</v>
      </c>
      <c r="D8" s="144">
        <v>5447</v>
      </c>
      <c r="E8" s="144">
        <v>5495</v>
      </c>
      <c r="F8" s="144">
        <v>5228</v>
      </c>
      <c r="G8" s="144">
        <v>5225</v>
      </c>
    </row>
    <row r="9" spans="1:7">
      <c r="B9" s="16" t="s">
        <v>6</v>
      </c>
      <c r="C9" s="144">
        <v>5996</v>
      </c>
      <c r="D9" s="144">
        <v>5943</v>
      </c>
      <c r="E9" s="144">
        <v>6041</v>
      </c>
      <c r="F9" s="144">
        <v>5776</v>
      </c>
      <c r="G9" s="144">
        <v>5775</v>
      </c>
    </row>
    <row r="10" spans="1:7">
      <c r="B10" s="16" t="s">
        <v>7</v>
      </c>
      <c r="C10" s="144">
        <v>6699</v>
      </c>
      <c r="D10" s="144">
        <v>6646</v>
      </c>
      <c r="E10" s="144">
        <v>6743</v>
      </c>
      <c r="F10" s="144">
        <v>6479</v>
      </c>
      <c r="G10" s="144">
        <v>6478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39">
        <v>35999</v>
      </c>
      <c r="D12" s="139">
        <v>34667</v>
      </c>
      <c r="E12" s="139">
        <v>34390</v>
      </c>
      <c r="F12" s="139">
        <v>34454</v>
      </c>
      <c r="G12" s="139">
        <v>34600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0.151</v>
      </c>
      <c r="D14" s="15">
        <v>0.159</v>
      </c>
      <c r="E14" s="15">
        <v>0.16</v>
      </c>
      <c r="F14" s="15">
        <v>0.158</v>
      </c>
      <c r="G14" s="15">
        <v>0.155</v>
      </c>
    </row>
    <row r="15" spans="1:7">
      <c r="B15" s="16" t="s">
        <v>10</v>
      </c>
      <c r="C15" s="15">
        <v>0.17199999999999999</v>
      </c>
      <c r="D15" s="15">
        <v>0.17299999999999999</v>
      </c>
      <c r="E15" s="15">
        <v>0.17599999999999999</v>
      </c>
      <c r="F15" s="15">
        <v>0.17399999999999999</v>
      </c>
      <c r="G15" s="15">
        <v>0.17100000000000001</v>
      </c>
    </row>
    <row r="16" spans="1:7">
      <c r="B16" s="16" t="s">
        <v>9</v>
      </c>
      <c r="C16" s="15">
        <v>0.191</v>
      </c>
      <c r="D16" s="15">
        <v>0.19400000000000001</v>
      </c>
      <c r="E16" s="15">
        <v>0.19600000000000001</v>
      </c>
      <c r="F16" s="15">
        <v>0.19400000000000001</v>
      </c>
      <c r="G16" s="15">
        <v>0.191</v>
      </c>
    </row>
    <row r="17" spans="2:9">
      <c r="B17" s="14" t="s">
        <v>11</v>
      </c>
      <c r="C17" s="14"/>
      <c r="D17" s="14"/>
      <c r="E17" s="14"/>
      <c r="F17" s="14"/>
      <c r="G17" s="14"/>
      <c r="I17" s="225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0.02</v>
      </c>
      <c r="D19" s="15">
        <v>0.02</v>
      </c>
      <c r="E19" s="15">
        <v>0.02</v>
      </c>
      <c r="F19" s="15">
        <v>0.02</v>
      </c>
      <c r="G19" s="15">
        <v>0.02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7.4999999999999997E-2</v>
      </c>
      <c r="D21" s="15">
        <v>7.4999999999999997E-2</v>
      </c>
      <c r="E21" s="15">
        <v>7.4999999999999997E-2</v>
      </c>
      <c r="F21" s="15">
        <v>7.4999999999999997E-2</v>
      </c>
      <c r="G21" s="15">
        <v>7.4999999999999997E-2</v>
      </c>
    </row>
    <row r="22" spans="2:9">
      <c r="B22" s="16" t="s">
        <v>16</v>
      </c>
      <c r="C22" s="224">
        <v>2.5999999999999999E-2</v>
      </c>
      <c r="D22" s="224">
        <v>3.6999999999999998E-2</v>
      </c>
      <c r="E22" s="224">
        <v>0.04</v>
      </c>
      <c r="F22" s="224">
        <v>3.2000000000000001E-2</v>
      </c>
      <c r="G22" s="224">
        <v>3.101156069364161E-2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44">
        <v>78472</v>
      </c>
      <c r="D24" s="144">
        <v>74477</v>
      </c>
      <c r="E24" s="144">
        <v>74359</v>
      </c>
      <c r="F24" s="144">
        <v>73028</v>
      </c>
      <c r="G24" s="144">
        <v>73782</v>
      </c>
    </row>
    <row r="25" spans="2:9">
      <c r="B25" s="16" t="s">
        <v>17</v>
      </c>
      <c r="C25" s="224">
        <v>7.9000000000000001E-2</v>
      </c>
      <c r="D25" s="224">
        <v>8.1000000000000003E-2</v>
      </c>
      <c r="E25" s="224">
        <v>8.1000000000000003E-2</v>
      </c>
      <c r="F25" s="224">
        <v>7.9000000000000001E-2</v>
      </c>
      <c r="G25" s="224">
        <v>7.8E-2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44">
        <v>8735</v>
      </c>
      <c r="D27" s="144">
        <v>6825</v>
      </c>
      <c r="E27" s="144">
        <v>7065</v>
      </c>
      <c r="F27" s="144">
        <v>7736</v>
      </c>
      <c r="G27" s="144">
        <v>8297</v>
      </c>
    </row>
    <row r="28" spans="2:9">
      <c r="B28" s="16" t="s">
        <v>21</v>
      </c>
      <c r="C28" s="144">
        <v>5597</v>
      </c>
      <c r="D28" s="144">
        <v>5461</v>
      </c>
      <c r="E28" s="144">
        <v>4477</v>
      </c>
      <c r="F28" s="144">
        <v>6362</v>
      </c>
      <c r="G28" s="144">
        <v>4961</v>
      </c>
    </row>
    <row r="29" spans="2:9">
      <c r="B29" s="16" t="s">
        <v>22</v>
      </c>
      <c r="C29" s="223">
        <v>1.56</v>
      </c>
      <c r="D29" s="223">
        <v>1.25</v>
      </c>
      <c r="E29" s="223">
        <v>1.58</v>
      </c>
      <c r="F29" s="223">
        <v>1.22</v>
      </c>
      <c r="G29" s="223">
        <v>1.6724450715581536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44">
        <v>61830</v>
      </c>
      <c r="D31" s="144">
        <v>56471</v>
      </c>
      <c r="E31" s="144">
        <v>57715</v>
      </c>
      <c r="F31" s="144">
        <v>56619</v>
      </c>
      <c r="G31" s="144">
        <v>56444</v>
      </c>
    </row>
    <row r="32" spans="2:9">
      <c r="B32" s="16" t="s">
        <v>25</v>
      </c>
      <c r="C32" s="144">
        <v>55135</v>
      </c>
      <c r="D32" s="144">
        <v>53187</v>
      </c>
      <c r="E32" s="144">
        <v>52883</v>
      </c>
      <c r="F32" s="144">
        <v>50203</v>
      </c>
      <c r="G32" s="144">
        <v>50574</v>
      </c>
    </row>
    <row r="33" spans="2:7">
      <c r="B33" s="16" t="s">
        <v>26</v>
      </c>
      <c r="C33" s="223">
        <v>1.1200000000000001</v>
      </c>
      <c r="D33" s="223">
        <v>1.06</v>
      </c>
      <c r="E33" s="223">
        <v>1.0900000000000001</v>
      </c>
      <c r="F33" s="223">
        <v>1.1299999999999999</v>
      </c>
      <c r="G33" s="223">
        <v>1.1160675445881283</v>
      </c>
    </row>
    <row r="35" spans="2:7">
      <c r="B35" s="287" t="s">
        <v>585</v>
      </c>
      <c r="C35" s="287"/>
      <c r="D35" s="287"/>
    </row>
    <row r="52" spans="5:5">
      <c r="E52" s="287"/>
    </row>
  </sheetData>
  <mergeCells count="1">
    <mergeCell ref="A2:G2"/>
  </mergeCells>
  <hyperlinks>
    <hyperlink ref="A2:G2" location="Innholdsfortegnelse!A1" display="Innholdsfortegnelse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RowHeight="15"/>
  <cols>
    <col min="1" max="1" width="3" style="117" customWidth="1"/>
    <col min="2" max="2" width="19.5703125" style="117" customWidth="1"/>
    <col min="3" max="10" width="9.7109375" style="117" customWidth="1"/>
    <col min="11" max="16384" width="11.42578125" style="117"/>
  </cols>
  <sheetData>
    <row r="1" spans="1:10" ht="6" customHeight="1"/>
    <row r="2" spans="1:10">
      <c r="A2" s="454" t="s">
        <v>28</v>
      </c>
      <c r="B2" s="454"/>
      <c r="C2" s="454"/>
      <c r="D2" s="454"/>
    </row>
    <row r="4" spans="1:10" s="149" customFormat="1" ht="21" customHeight="1">
      <c r="B4" s="113"/>
      <c r="C4" s="113"/>
      <c r="D4" s="113"/>
      <c r="E4" s="148"/>
      <c r="F4" s="148"/>
      <c r="G4" s="148"/>
      <c r="H4" s="148"/>
      <c r="I4" s="148"/>
      <c r="J4" s="148"/>
    </row>
    <row r="5" spans="1:10" ht="22.5" customHeight="1">
      <c r="B5" s="384"/>
      <c r="C5" s="488" t="s">
        <v>371</v>
      </c>
      <c r="D5" s="488"/>
      <c r="E5" s="489" t="s">
        <v>372</v>
      </c>
      <c r="F5" s="489"/>
      <c r="G5" s="489" t="s">
        <v>364</v>
      </c>
      <c r="H5" s="489"/>
      <c r="I5" s="489" t="s">
        <v>373</v>
      </c>
      <c r="J5" s="489"/>
    </row>
    <row r="6" spans="1:10" ht="18.75" customHeight="1">
      <c r="B6" s="384" t="s">
        <v>244</v>
      </c>
      <c r="C6" s="385">
        <v>2018</v>
      </c>
      <c r="D6" s="386">
        <v>2017</v>
      </c>
      <c r="E6" s="385">
        <v>2018</v>
      </c>
      <c r="F6" s="386">
        <v>2017</v>
      </c>
      <c r="G6" s="385">
        <v>2018</v>
      </c>
      <c r="H6" s="386">
        <v>2017</v>
      </c>
      <c r="I6" s="385">
        <v>2018</v>
      </c>
      <c r="J6" s="387">
        <v>2017</v>
      </c>
    </row>
    <row r="7" spans="1:10">
      <c r="B7" s="374" t="s">
        <v>352</v>
      </c>
      <c r="C7" s="378">
        <v>49851</v>
      </c>
      <c r="D7" s="381">
        <v>47536</v>
      </c>
      <c r="E7" s="378">
        <v>10410</v>
      </c>
      <c r="F7" s="381">
        <v>9446</v>
      </c>
      <c r="G7" s="378">
        <v>328</v>
      </c>
      <c r="H7" s="381">
        <v>169</v>
      </c>
      <c r="I7" s="378">
        <v>60589</v>
      </c>
      <c r="J7" s="375">
        <v>57151</v>
      </c>
    </row>
    <row r="8" spans="1:10">
      <c r="B8" s="374" t="s">
        <v>374</v>
      </c>
      <c r="C8" s="379">
        <v>82.3</v>
      </c>
      <c r="D8" s="382">
        <v>83.2</v>
      </c>
      <c r="E8" s="379">
        <v>17.2</v>
      </c>
      <c r="F8" s="382">
        <v>16.5</v>
      </c>
      <c r="G8" s="379">
        <v>0.5</v>
      </c>
      <c r="H8" s="382">
        <v>0.3</v>
      </c>
      <c r="I8" s="379">
        <v>100</v>
      </c>
      <c r="J8" s="376">
        <v>100</v>
      </c>
    </row>
    <row r="9" spans="1:10" ht="15" customHeight="1">
      <c r="B9" s="374" t="s">
        <v>599</v>
      </c>
      <c r="C9" s="378">
        <v>27254</v>
      </c>
      <c r="D9" s="381">
        <v>26285</v>
      </c>
      <c r="E9" s="378">
        <v>6681</v>
      </c>
      <c r="F9" s="381">
        <v>6108</v>
      </c>
      <c r="G9" s="378">
        <v>479</v>
      </c>
      <c r="H9" s="381">
        <v>410</v>
      </c>
      <c r="I9" s="378">
        <v>34414</v>
      </c>
      <c r="J9" s="375">
        <v>32803</v>
      </c>
    </row>
    <row r="10" spans="1:10">
      <c r="B10" s="373" t="s">
        <v>374</v>
      </c>
      <c r="C10" s="380">
        <v>79.2</v>
      </c>
      <c r="D10" s="383">
        <v>90.1</v>
      </c>
      <c r="E10" s="380">
        <v>19.399999999999999</v>
      </c>
      <c r="F10" s="383">
        <v>8.600000000000005</v>
      </c>
      <c r="G10" s="380">
        <v>1.4</v>
      </c>
      <c r="H10" s="383">
        <v>1.3</v>
      </c>
      <c r="I10" s="380">
        <v>100</v>
      </c>
      <c r="J10" s="377">
        <v>100</v>
      </c>
    </row>
    <row r="11" spans="1:10" ht="18.75" customHeight="1">
      <c r="B11" s="149"/>
      <c r="C11" s="116"/>
      <c r="D11" s="116"/>
    </row>
    <row r="13" spans="1:10">
      <c r="B13" s="287" t="s">
        <v>585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2"/>
  <sheetViews>
    <sheetView showGridLines="0" zoomScaleNormal="100" workbookViewId="0"/>
  </sheetViews>
  <sheetFormatPr baseColWidth="10" defaultRowHeight="15"/>
  <cols>
    <col min="1" max="1" width="3" style="117" customWidth="1"/>
    <col min="2" max="2" width="28.140625" style="117" bestFit="1" customWidth="1"/>
    <col min="3" max="3" width="24.42578125" style="117" bestFit="1" customWidth="1"/>
    <col min="4" max="4" width="28.7109375" style="117" bestFit="1" customWidth="1"/>
    <col min="5" max="5" width="14.5703125" style="117" bestFit="1" customWidth="1"/>
    <col min="6" max="16384" width="11.42578125" style="117"/>
  </cols>
  <sheetData>
    <row r="1" spans="1:7" ht="6" customHeight="1"/>
    <row r="2" spans="1:7">
      <c r="A2" s="454" t="s">
        <v>28</v>
      </c>
      <c r="B2" s="454"/>
      <c r="C2" s="454"/>
      <c r="D2" s="454"/>
    </row>
    <row r="4" spans="1:7">
      <c r="B4" s="12" t="s">
        <v>105</v>
      </c>
    </row>
    <row r="5" spans="1:7">
      <c r="C5" s="13" t="s">
        <v>106</v>
      </c>
      <c r="D5" s="13" t="s">
        <v>107</v>
      </c>
      <c r="E5" s="13" t="s">
        <v>108</v>
      </c>
      <c r="F5" s="47" t="s">
        <v>109</v>
      </c>
    </row>
    <row r="6" spans="1:7">
      <c r="B6" s="150" t="s">
        <v>110</v>
      </c>
      <c r="C6" s="150">
        <v>381</v>
      </c>
      <c r="D6" s="169">
        <v>62379</v>
      </c>
      <c r="E6" s="150">
        <v>231</v>
      </c>
      <c r="F6" s="169">
        <f>+C6+D6-E6</f>
        <v>62529</v>
      </c>
      <c r="G6" s="173"/>
    </row>
    <row r="7" spans="1:7">
      <c r="B7" s="168" t="s">
        <v>111</v>
      </c>
      <c r="C7" s="168">
        <v>0</v>
      </c>
      <c r="D7" s="301">
        <v>6897</v>
      </c>
      <c r="E7" s="168">
        <v>0</v>
      </c>
      <c r="F7" s="170">
        <f>+C7+D7-E7</f>
        <v>6897</v>
      </c>
    </row>
    <row r="8" spans="1:7">
      <c r="B8" s="171" t="s">
        <v>112</v>
      </c>
      <c r="C8" s="171">
        <v>637</v>
      </c>
      <c r="D8" s="300">
        <v>6788</v>
      </c>
      <c r="E8" s="171">
        <v>99</v>
      </c>
      <c r="F8" s="172">
        <f>+C8+D8-E8</f>
        <v>7326</v>
      </c>
    </row>
    <row r="9" spans="1:7">
      <c r="B9" s="13" t="s">
        <v>113</v>
      </c>
      <c r="C9" s="299">
        <f>SUM(C6:C8)</f>
        <v>1018</v>
      </c>
      <c r="D9" s="299">
        <f>SUM(D6:D8)</f>
        <v>76064</v>
      </c>
      <c r="E9" s="299">
        <f>SUM(E6:E8)</f>
        <v>330</v>
      </c>
      <c r="F9" s="299">
        <f>SUM(F6:F8)</f>
        <v>76752</v>
      </c>
    </row>
    <row r="12" spans="1:7">
      <c r="B12" s="287" t="s">
        <v>585</v>
      </c>
    </row>
  </sheetData>
  <mergeCells count="1">
    <mergeCell ref="A2:D2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RowHeight="15"/>
  <cols>
    <col min="1" max="1" width="3" style="117" customWidth="1"/>
    <col min="2" max="2" width="55.42578125" style="117" bestFit="1" customWidth="1"/>
    <col min="3" max="3" width="14.7109375" style="117" bestFit="1" customWidth="1"/>
    <col min="4" max="16384" width="11.42578125" style="117"/>
  </cols>
  <sheetData>
    <row r="1" spans="1:3" ht="6" customHeight="1"/>
    <row r="2" spans="1:3">
      <c r="A2" s="454" t="s">
        <v>28</v>
      </c>
      <c r="B2" s="454"/>
      <c r="C2" s="454"/>
    </row>
    <row r="4" spans="1:3">
      <c r="B4" s="12" t="s">
        <v>115</v>
      </c>
    </row>
    <row r="5" spans="1:3">
      <c r="C5" s="48" t="s">
        <v>54</v>
      </c>
    </row>
    <row r="6" spans="1:3">
      <c r="B6" s="49" t="s">
        <v>658</v>
      </c>
      <c r="C6" s="13">
        <v>174</v>
      </c>
    </row>
    <row r="7" spans="1:3">
      <c r="B7" s="167" t="s">
        <v>116</v>
      </c>
      <c r="C7" s="168">
        <v>252</v>
      </c>
    </row>
    <row r="8" spans="1:3">
      <c r="B8" s="167" t="s">
        <v>117</v>
      </c>
      <c r="C8" s="168">
        <v>-15</v>
      </c>
    </row>
    <row r="9" spans="1:3">
      <c r="B9" s="167" t="s">
        <v>118</v>
      </c>
      <c r="C9" s="168">
        <v>-7</v>
      </c>
    </row>
    <row r="10" spans="1:3">
      <c r="B10" s="167" t="s">
        <v>119</v>
      </c>
      <c r="C10" s="168">
        <v>-23</v>
      </c>
    </row>
    <row r="11" spans="1:3">
      <c r="B11" s="49" t="s">
        <v>713</v>
      </c>
      <c r="C11" s="13">
        <v>381</v>
      </c>
    </row>
    <row r="14" spans="1:3">
      <c r="B14" s="287" t="s">
        <v>585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140625" defaultRowHeight="15"/>
  <cols>
    <col min="1" max="1" width="3" style="161" customWidth="1"/>
    <col min="2" max="2" width="35.85546875" style="161" bestFit="1" customWidth="1"/>
    <col min="3" max="4" width="15.140625" style="161" bestFit="1" customWidth="1"/>
    <col min="5" max="5" width="15.5703125" style="161" bestFit="1" customWidth="1"/>
    <col min="6" max="6" width="7.42578125" style="161" bestFit="1" customWidth="1"/>
    <col min="7" max="7" width="15.140625" style="161" bestFit="1" customWidth="1"/>
    <col min="8" max="8" width="8" style="161" bestFit="1" customWidth="1"/>
    <col min="9" max="9" width="12.5703125" style="161" bestFit="1" customWidth="1"/>
    <col min="10" max="10" width="9.140625" style="161" bestFit="1" customWidth="1"/>
    <col min="11" max="11" width="15.140625" style="161" bestFit="1" customWidth="1"/>
    <col min="12" max="12" width="12.140625" style="161" bestFit="1" customWidth="1"/>
    <col min="13" max="13" width="12.5703125" style="161" bestFit="1" customWidth="1"/>
    <col min="14" max="16384" width="9.140625" style="161"/>
  </cols>
  <sheetData>
    <row r="1" spans="1:13" ht="6" customHeight="1"/>
    <row r="2" spans="1:13">
      <c r="A2" s="454" t="s">
        <v>28</v>
      </c>
      <c r="B2" s="454"/>
      <c r="C2" s="454"/>
      <c r="D2" s="454"/>
    </row>
    <row r="4" spans="1:13">
      <c r="B4" s="50" t="s">
        <v>121</v>
      </c>
    </row>
    <row r="5" spans="1:13" ht="30.75" customHeight="1">
      <c r="B5" s="51" t="s">
        <v>122</v>
      </c>
      <c r="C5" s="52" t="s">
        <v>123</v>
      </c>
      <c r="D5" s="53" t="s">
        <v>124</v>
      </c>
      <c r="E5" s="53" t="s">
        <v>125</v>
      </c>
      <c r="F5" s="53" t="s">
        <v>126</v>
      </c>
      <c r="G5" s="53" t="s">
        <v>127</v>
      </c>
      <c r="H5" s="53" t="s">
        <v>128</v>
      </c>
      <c r="I5" s="53" t="s">
        <v>129</v>
      </c>
      <c r="J5" s="53" t="s">
        <v>130</v>
      </c>
      <c r="K5" s="53" t="s">
        <v>8</v>
      </c>
      <c r="L5" s="53" t="s">
        <v>131</v>
      </c>
      <c r="M5" s="53" t="s">
        <v>132</v>
      </c>
    </row>
    <row r="6" spans="1:13" ht="15" customHeight="1">
      <c r="B6" s="304" t="s">
        <v>133</v>
      </c>
      <c r="C6" s="323"/>
      <c r="D6" s="311"/>
      <c r="E6" s="311"/>
      <c r="F6" s="311"/>
      <c r="G6" s="311"/>
      <c r="H6" s="311"/>
      <c r="I6" s="311"/>
      <c r="J6" s="311"/>
      <c r="K6" s="311"/>
      <c r="L6" s="311"/>
      <c r="M6" s="305"/>
    </row>
    <row r="7" spans="1:13" ht="15" customHeight="1">
      <c r="B7" s="54"/>
      <c r="C7" s="164" t="s">
        <v>141</v>
      </c>
      <c r="D7" s="310">
        <v>0</v>
      </c>
      <c r="E7" s="301">
        <v>0</v>
      </c>
      <c r="F7" s="315"/>
      <c r="G7" s="301">
        <v>0</v>
      </c>
      <c r="H7" s="324"/>
      <c r="I7" s="301">
        <v>0</v>
      </c>
      <c r="J7" s="324"/>
      <c r="K7" s="301">
        <v>0</v>
      </c>
      <c r="L7" s="324"/>
      <c r="M7" s="301">
        <v>0</v>
      </c>
    </row>
    <row r="8" spans="1:13">
      <c r="B8" s="54"/>
      <c r="C8" s="164" t="s">
        <v>134</v>
      </c>
      <c r="D8" s="310">
        <v>6508</v>
      </c>
      <c r="E8" s="301">
        <v>1694</v>
      </c>
      <c r="F8" s="447">
        <v>0.99425719750869668</v>
      </c>
      <c r="G8" s="301">
        <v>8193</v>
      </c>
      <c r="H8" s="317">
        <v>2.0428059364981724E-3</v>
      </c>
      <c r="I8" s="301">
        <v>6688</v>
      </c>
      <c r="J8" s="322">
        <v>0.19796826874846588</v>
      </c>
      <c r="K8" s="301">
        <v>701</v>
      </c>
      <c r="L8" s="324">
        <v>8.5509913072160965E-2</v>
      </c>
      <c r="M8" s="313">
        <v>3</v>
      </c>
    </row>
    <row r="9" spans="1:13">
      <c r="B9" s="54"/>
      <c r="C9" s="164" t="s">
        <v>653</v>
      </c>
      <c r="D9" s="310">
        <v>24845</v>
      </c>
      <c r="E9" s="301">
        <v>1353</v>
      </c>
      <c r="F9" s="447">
        <v>0.98224084520027943</v>
      </c>
      <c r="G9" s="301">
        <v>26173</v>
      </c>
      <c r="H9" s="317">
        <v>3.6096472228289026E-3</v>
      </c>
      <c r="I9" s="301">
        <v>11670</v>
      </c>
      <c r="J9" s="322">
        <v>0.19534743353798673</v>
      </c>
      <c r="K9" s="301">
        <v>3352</v>
      </c>
      <c r="L9" s="324">
        <v>0.12806281756572188</v>
      </c>
      <c r="M9" s="313">
        <v>19</v>
      </c>
    </row>
    <row r="10" spans="1:13">
      <c r="B10" s="54"/>
      <c r="C10" s="164" t="s">
        <v>654</v>
      </c>
      <c r="D10" s="310">
        <v>5031</v>
      </c>
      <c r="E10" s="301">
        <v>74</v>
      </c>
      <c r="F10" s="447">
        <v>0.93774935876392163</v>
      </c>
      <c r="G10" s="301">
        <v>5101</v>
      </c>
      <c r="H10" s="317">
        <v>5.9618789671884312E-3</v>
      </c>
      <c r="I10" s="301">
        <v>2442</v>
      </c>
      <c r="J10" s="322">
        <v>0.20989972781726585</v>
      </c>
      <c r="K10" s="301">
        <v>1000</v>
      </c>
      <c r="L10" s="324">
        <v>0.19603011316249136</v>
      </c>
      <c r="M10" s="313">
        <v>6</v>
      </c>
    </row>
    <row r="11" spans="1:13">
      <c r="B11" s="54"/>
      <c r="C11" s="164" t="s">
        <v>135</v>
      </c>
      <c r="D11" s="310">
        <v>4931</v>
      </c>
      <c r="E11" s="301">
        <v>111</v>
      </c>
      <c r="F11" s="447">
        <v>0.91328759643508128</v>
      </c>
      <c r="G11" s="301">
        <v>5032</v>
      </c>
      <c r="H11" s="317">
        <v>1.2959626077383006E-2</v>
      </c>
      <c r="I11" s="301">
        <v>2318</v>
      </c>
      <c r="J11" s="322">
        <v>0.21168710184364589</v>
      </c>
      <c r="K11" s="301">
        <v>1643</v>
      </c>
      <c r="L11" s="324">
        <v>0.3264239017081666</v>
      </c>
      <c r="M11" s="313">
        <v>14</v>
      </c>
    </row>
    <row r="12" spans="1:13">
      <c r="B12" s="54"/>
      <c r="C12" s="164" t="s">
        <v>136</v>
      </c>
      <c r="D12" s="310">
        <v>1858</v>
      </c>
      <c r="E12" s="301">
        <v>28</v>
      </c>
      <c r="F12" s="447">
        <v>0.9687588015556946</v>
      </c>
      <c r="G12" s="301">
        <v>1886</v>
      </c>
      <c r="H12" s="317">
        <v>4.764529891135403E-2</v>
      </c>
      <c r="I12" s="301">
        <v>755</v>
      </c>
      <c r="J12" s="322">
        <v>0.20685219074103137</v>
      </c>
      <c r="K12" s="301">
        <v>1291</v>
      </c>
      <c r="L12" s="324">
        <v>0.68447145811876342</v>
      </c>
      <c r="M12" s="313">
        <v>19</v>
      </c>
    </row>
    <row r="13" spans="1:13">
      <c r="B13" s="54"/>
      <c r="C13" s="164" t="s">
        <v>137</v>
      </c>
      <c r="D13" s="310">
        <v>716</v>
      </c>
      <c r="E13" s="301">
        <v>4</v>
      </c>
      <c r="F13" s="447">
        <v>0.96974953687344068</v>
      </c>
      <c r="G13" s="301">
        <v>720</v>
      </c>
      <c r="H13" s="317">
        <v>0.23352494545956176</v>
      </c>
      <c r="I13" s="301">
        <v>319</v>
      </c>
      <c r="J13" s="322">
        <v>0.21022308685388463</v>
      </c>
      <c r="K13" s="301">
        <v>836</v>
      </c>
      <c r="L13" s="324">
        <v>1.161873046192776</v>
      </c>
      <c r="M13" s="313">
        <v>36</v>
      </c>
    </row>
    <row r="14" spans="1:13">
      <c r="B14" s="54"/>
      <c r="C14" s="164" t="s">
        <v>138</v>
      </c>
      <c r="D14" s="310">
        <v>104</v>
      </c>
      <c r="E14" s="301">
        <v>0</v>
      </c>
      <c r="F14" s="448">
        <v>1</v>
      </c>
      <c r="G14" s="301">
        <v>105</v>
      </c>
      <c r="H14" s="317">
        <v>1</v>
      </c>
      <c r="I14" s="301">
        <v>49</v>
      </c>
      <c r="J14" s="322">
        <v>0.284345149657868</v>
      </c>
      <c r="K14" s="301">
        <v>190</v>
      </c>
      <c r="L14" s="324">
        <v>1.8114356575905752</v>
      </c>
      <c r="M14" s="313">
        <v>30</v>
      </c>
    </row>
    <row r="15" spans="1:13">
      <c r="B15" s="55" t="s">
        <v>133</v>
      </c>
      <c r="C15" s="55" t="s">
        <v>139</v>
      </c>
      <c r="D15" s="302">
        <v>43993</v>
      </c>
      <c r="E15" s="258">
        <v>3265</v>
      </c>
      <c r="F15" s="449">
        <v>0.98498341837883518</v>
      </c>
      <c r="G15" s="258">
        <v>47209</v>
      </c>
      <c r="H15" s="303">
        <v>1.2060738788644793E-2</v>
      </c>
      <c r="I15" s="319">
        <v>24241</v>
      </c>
      <c r="J15" s="303">
        <v>0.19999992666129993</v>
      </c>
      <c r="K15" s="319">
        <v>9011</v>
      </c>
      <c r="L15" s="306">
        <v>0.19088043738308164</v>
      </c>
      <c r="M15" s="320">
        <v>126</v>
      </c>
    </row>
    <row r="16" spans="1:13">
      <c r="B16" s="312" t="s">
        <v>140</v>
      </c>
      <c r="C16" s="318"/>
      <c r="D16" s="316"/>
      <c r="E16" s="316"/>
      <c r="F16" s="450"/>
      <c r="G16" s="316"/>
      <c r="H16" s="321"/>
      <c r="I16" s="325"/>
      <c r="J16" s="321"/>
      <c r="K16" s="325"/>
      <c r="L16" s="321"/>
      <c r="M16" s="326"/>
    </row>
    <row r="17" spans="2:13">
      <c r="B17" s="54"/>
      <c r="C17" s="163" t="s">
        <v>141</v>
      </c>
      <c r="D17" s="310">
        <v>0</v>
      </c>
      <c r="E17" s="301">
        <v>12</v>
      </c>
      <c r="F17" s="447">
        <v>0.9590292958561738</v>
      </c>
      <c r="G17" s="301">
        <v>12</v>
      </c>
      <c r="H17" s="317">
        <v>1.4927990525610408E-3</v>
      </c>
      <c r="I17" s="301">
        <v>333</v>
      </c>
      <c r="J17" s="322">
        <v>0.87226113255800086</v>
      </c>
      <c r="K17" s="301">
        <v>4</v>
      </c>
      <c r="L17" s="324">
        <v>0.30628418250082434</v>
      </c>
      <c r="M17" s="313">
        <v>0</v>
      </c>
    </row>
    <row r="18" spans="2:13">
      <c r="B18" s="54"/>
      <c r="C18" s="164" t="s">
        <v>134</v>
      </c>
      <c r="D18" s="310">
        <v>19</v>
      </c>
      <c r="E18" s="301">
        <v>114</v>
      </c>
      <c r="F18" s="447">
        <v>0.95971791980782373</v>
      </c>
      <c r="G18" s="301">
        <v>128</v>
      </c>
      <c r="H18" s="317">
        <v>1.7907229895432501E-3</v>
      </c>
      <c r="I18" s="301">
        <v>3122</v>
      </c>
      <c r="J18" s="322">
        <v>0.87756751627412977</v>
      </c>
      <c r="K18" s="301">
        <v>44</v>
      </c>
      <c r="L18" s="324">
        <v>0.34489704760405449</v>
      </c>
      <c r="M18" s="313">
        <v>0</v>
      </c>
    </row>
    <row r="19" spans="2:13">
      <c r="B19" s="54"/>
      <c r="C19" s="164" t="s">
        <v>653</v>
      </c>
      <c r="D19" s="310">
        <v>43</v>
      </c>
      <c r="E19" s="301">
        <v>201</v>
      </c>
      <c r="F19" s="447">
        <v>0.97384702936109868</v>
      </c>
      <c r="G19" s="301">
        <v>239</v>
      </c>
      <c r="H19" s="317">
        <v>4.1555535634312021E-3</v>
      </c>
      <c r="I19" s="301">
        <v>5539</v>
      </c>
      <c r="J19" s="322">
        <v>0.89488895225762866</v>
      </c>
      <c r="K19" s="301">
        <v>146</v>
      </c>
      <c r="L19" s="324">
        <v>0.61130659475293403</v>
      </c>
      <c r="M19" s="313">
        <v>1</v>
      </c>
    </row>
    <row r="20" spans="2:13">
      <c r="B20" s="54"/>
      <c r="C20" s="164" t="s">
        <v>654</v>
      </c>
      <c r="D20" s="310">
        <v>41</v>
      </c>
      <c r="E20" s="301">
        <v>84</v>
      </c>
      <c r="F20" s="447">
        <v>0.9493746917124597</v>
      </c>
      <c r="G20" s="301">
        <v>121</v>
      </c>
      <c r="H20" s="317">
        <v>5.935045915346198E-3</v>
      </c>
      <c r="I20" s="301">
        <v>2485</v>
      </c>
      <c r="J20" s="322">
        <v>0.81602483558353267</v>
      </c>
      <c r="K20" s="301">
        <v>82</v>
      </c>
      <c r="L20" s="324">
        <v>0.68193698901385291</v>
      </c>
      <c r="M20" s="313">
        <v>1</v>
      </c>
    </row>
    <row r="21" spans="2:13">
      <c r="B21" s="54"/>
      <c r="C21" s="164" t="s">
        <v>135</v>
      </c>
      <c r="D21" s="310">
        <v>110</v>
      </c>
      <c r="E21" s="301">
        <v>200</v>
      </c>
      <c r="F21" s="447">
        <v>0.90344229650120034</v>
      </c>
      <c r="G21" s="301">
        <v>291</v>
      </c>
      <c r="H21" s="317">
        <v>1.3204200127741128E-2</v>
      </c>
      <c r="I21" s="301">
        <v>6340</v>
      </c>
      <c r="J21" s="322">
        <v>0.71194252426577842</v>
      </c>
      <c r="K21" s="301">
        <v>241</v>
      </c>
      <c r="L21" s="324">
        <v>0.82912033300207166</v>
      </c>
      <c r="M21" s="313">
        <v>3</v>
      </c>
    </row>
    <row r="22" spans="2:13">
      <c r="B22" s="54"/>
      <c r="C22" s="164" t="s">
        <v>136</v>
      </c>
      <c r="D22" s="310">
        <v>48</v>
      </c>
      <c r="E22" s="301">
        <v>15</v>
      </c>
      <c r="F22" s="447">
        <v>0.90937309109420872</v>
      </c>
      <c r="G22" s="301">
        <v>62</v>
      </c>
      <c r="H22" s="317">
        <v>4.8310856686757706E-2</v>
      </c>
      <c r="I22" s="301">
        <v>1878</v>
      </c>
      <c r="J22" s="322">
        <v>0.75105687374099162</v>
      </c>
      <c r="K22" s="301">
        <v>73</v>
      </c>
      <c r="L22" s="324">
        <v>1.1634981673393425</v>
      </c>
      <c r="M22" s="313">
        <v>2</v>
      </c>
    </row>
    <row r="23" spans="2:13">
      <c r="B23" s="54"/>
      <c r="C23" s="164" t="s">
        <v>137</v>
      </c>
      <c r="D23" s="310">
        <v>19</v>
      </c>
      <c r="E23" s="301">
        <v>5</v>
      </c>
      <c r="F23" s="447">
        <v>0.78799285571928979</v>
      </c>
      <c r="G23" s="301">
        <v>22</v>
      </c>
      <c r="H23" s="317">
        <v>0.27932018097667566</v>
      </c>
      <c r="I23" s="301">
        <v>753</v>
      </c>
      <c r="J23" s="322">
        <v>0.62023090910183765</v>
      </c>
      <c r="K23" s="301">
        <v>31</v>
      </c>
      <c r="L23" s="324">
        <v>1.4066477751288129</v>
      </c>
      <c r="M23" s="313">
        <v>4</v>
      </c>
    </row>
    <row r="24" spans="2:13">
      <c r="B24" s="54"/>
      <c r="C24" s="164" t="s">
        <v>138</v>
      </c>
      <c r="D24" s="310">
        <v>6</v>
      </c>
      <c r="E24" s="301">
        <v>0</v>
      </c>
      <c r="F24" s="448">
        <v>1</v>
      </c>
      <c r="G24" s="301">
        <v>6</v>
      </c>
      <c r="H24" s="317">
        <v>1</v>
      </c>
      <c r="I24" s="301">
        <v>105</v>
      </c>
      <c r="J24" s="322">
        <v>0.8115834005515048</v>
      </c>
      <c r="K24" s="301">
        <v>41</v>
      </c>
      <c r="L24" s="324">
        <v>7.0198101086254043</v>
      </c>
      <c r="M24" s="313">
        <v>5</v>
      </c>
    </row>
    <row r="25" spans="2:13">
      <c r="B25" s="55" t="s">
        <v>140</v>
      </c>
      <c r="C25" s="55" t="s">
        <v>139</v>
      </c>
      <c r="D25" s="302">
        <v>285</v>
      </c>
      <c r="E25" s="258">
        <v>633</v>
      </c>
      <c r="F25" s="449">
        <v>0.94249218805840485</v>
      </c>
      <c r="G25" s="258">
        <v>881</v>
      </c>
      <c r="H25" s="303">
        <v>2.3731082790585594E-2</v>
      </c>
      <c r="I25" s="319">
        <v>20555</v>
      </c>
      <c r="J25" s="303">
        <v>0.80315192549419057</v>
      </c>
      <c r="K25" s="319">
        <v>662</v>
      </c>
      <c r="L25" s="303">
        <v>0.75181459563119768</v>
      </c>
      <c r="M25" s="320">
        <v>15</v>
      </c>
    </row>
    <row r="26" spans="2:13">
      <c r="B26" s="304" t="s">
        <v>142</v>
      </c>
      <c r="C26" s="318"/>
      <c r="D26" s="316"/>
      <c r="E26" s="316"/>
      <c r="F26" s="450"/>
      <c r="G26" s="316"/>
      <c r="H26" s="321"/>
      <c r="I26" s="325"/>
      <c r="J26" s="321"/>
      <c r="K26" s="325"/>
      <c r="L26" s="321"/>
      <c r="M26" s="326"/>
    </row>
    <row r="27" spans="2:13">
      <c r="B27" s="54"/>
      <c r="C27" s="163" t="s">
        <v>141</v>
      </c>
      <c r="D27" s="310">
        <v>0</v>
      </c>
      <c r="E27" s="301">
        <v>0</v>
      </c>
      <c r="F27" s="447"/>
      <c r="G27" s="301">
        <v>0</v>
      </c>
      <c r="H27" s="324"/>
      <c r="I27" s="301">
        <v>0</v>
      </c>
      <c r="J27" s="324"/>
      <c r="K27" s="301">
        <v>0</v>
      </c>
      <c r="L27" s="324"/>
      <c r="M27" s="301">
        <v>0</v>
      </c>
    </row>
    <row r="28" spans="2:13">
      <c r="B28" s="54"/>
      <c r="C28" s="164" t="s">
        <v>134</v>
      </c>
      <c r="D28" s="310">
        <v>21</v>
      </c>
      <c r="E28" s="301">
        <v>0</v>
      </c>
      <c r="F28" s="447"/>
      <c r="G28" s="301">
        <v>21</v>
      </c>
      <c r="H28" s="324">
        <v>2.4572205608032922E-3</v>
      </c>
      <c r="I28" s="301">
        <v>6</v>
      </c>
      <c r="J28" s="324">
        <v>0.45</v>
      </c>
      <c r="K28" s="301">
        <v>9</v>
      </c>
      <c r="L28" s="324">
        <v>0.40974177516809046</v>
      </c>
      <c r="M28" s="313">
        <v>0</v>
      </c>
    </row>
    <row r="29" spans="2:13">
      <c r="B29" s="54"/>
      <c r="C29" s="164" t="s">
        <v>653</v>
      </c>
      <c r="D29" s="310">
        <v>501</v>
      </c>
      <c r="E29" s="301">
        <v>7</v>
      </c>
      <c r="F29" s="447">
        <v>0.84479763451625423</v>
      </c>
      <c r="G29" s="301">
        <v>507</v>
      </c>
      <c r="H29" s="317">
        <v>3.9825759691260402E-3</v>
      </c>
      <c r="I29" s="301">
        <v>39</v>
      </c>
      <c r="J29" s="322">
        <v>0.45</v>
      </c>
      <c r="K29" s="301">
        <v>266</v>
      </c>
      <c r="L29" s="324">
        <v>0.5246461437872022</v>
      </c>
      <c r="M29" s="313">
        <v>1</v>
      </c>
    </row>
    <row r="30" spans="2:13">
      <c r="B30" s="54"/>
      <c r="C30" s="164" t="s">
        <v>654</v>
      </c>
      <c r="D30" s="310">
        <v>881</v>
      </c>
      <c r="E30" s="301">
        <v>25</v>
      </c>
      <c r="F30" s="447">
        <v>0.99947916644033608</v>
      </c>
      <c r="G30" s="301">
        <v>907</v>
      </c>
      <c r="H30" s="317">
        <v>5.9984307891748825E-3</v>
      </c>
      <c r="I30" s="301">
        <v>38</v>
      </c>
      <c r="J30" s="322">
        <v>0.45000000000000007</v>
      </c>
      <c r="K30" s="301">
        <v>573</v>
      </c>
      <c r="L30" s="324">
        <v>0.63206375831319572</v>
      </c>
      <c r="M30" s="313">
        <v>2</v>
      </c>
    </row>
    <row r="31" spans="2:13">
      <c r="B31" s="54"/>
      <c r="C31" s="164" t="s">
        <v>135</v>
      </c>
      <c r="D31" s="310">
        <v>3668</v>
      </c>
      <c r="E31" s="301">
        <v>332</v>
      </c>
      <c r="F31" s="447">
        <v>0.78336538877350725</v>
      </c>
      <c r="G31" s="301">
        <v>3928</v>
      </c>
      <c r="H31" s="317">
        <v>1.5193897730856686E-2</v>
      </c>
      <c r="I31" s="301">
        <v>175</v>
      </c>
      <c r="J31" s="322">
        <v>0.45</v>
      </c>
      <c r="K31" s="301">
        <v>3412</v>
      </c>
      <c r="L31" s="324">
        <v>0.8686794060306986</v>
      </c>
      <c r="M31" s="313">
        <v>27</v>
      </c>
    </row>
    <row r="32" spans="2:13">
      <c r="B32" s="54"/>
      <c r="C32" s="164" t="s">
        <v>136</v>
      </c>
      <c r="D32" s="310">
        <v>2001</v>
      </c>
      <c r="E32" s="301">
        <v>260</v>
      </c>
      <c r="F32" s="447">
        <v>0.75528754080932348</v>
      </c>
      <c r="G32" s="301">
        <v>2198</v>
      </c>
      <c r="H32" s="317">
        <v>4.7445554301672264E-2</v>
      </c>
      <c r="I32" s="301">
        <v>150</v>
      </c>
      <c r="J32" s="322">
        <v>0.45</v>
      </c>
      <c r="K32" s="301">
        <v>2653</v>
      </c>
      <c r="L32" s="324">
        <v>1.2071823758328724</v>
      </c>
      <c r="M32" s="313">
        <v>47</v>
      </c>
    </row>
    <row r="33" spans="2:13">
      <c r="B33" s="54"/>
      <c r="C33" s="164" t="s">
        <v>137</v>
      </c>
      <c r="D33" s="310">
        <v>336</v>
      </c>
      <c r="E33" s="301">
        <v>128</v>
      </c>
      <c r="F33" s="447">
        <v>0.84509541769903551</v>
      </c>
      <c r="G33" s="301">
        <v>444</v>
      </c>
      <c r="H33" s="317">
        <v>0.15230568931413441</v>
      </c>
      <c r="I33" s="301">
        <v>32</v>
      </c>
      <c r="J33" s="322">
        <v>0.45</v>
      </c>
      <c r="K33" s="301">
        <v>787</v>
      </c>
      <c r="L33" s="324">
        <v>1.7745860762679566</v>
      </c>
      <c r="M33" s="313">
        <v>30</v>
      </c>
    </row>
    <row r="34" spans="2:13">
      <c r="B34" s="54"/>
      <c r="C34" s="164" t="s">
        <v>138</v>
      </c>
      <c r="D34" s="310">
        <v>11</v>
      </c>
      <c r="E34" s="301">
        <v>0</v>
      </c>
      <c r="F34" s="448">
        <v>0.7505592841163311</v>
      </c>
      <c r="G34" s="301">
        <v>11</v>
      </c>
      <c r="H34" s="317">
        <v>1</v>
      </c>
      <c r="I34" s="301">
        <v>4</v>
      </c>
      <c r="J34" s="322">
        <v>0.45</v>
      </c>
      <c r="K34" s="301">
        <v>19</v>
      </c>
      <c r="L34" s="324">
        <v>1.71793878541984</v>
      </c>
      <c r="M34" s="313">
        <v>5</v>
      </c>
    </row>
    <row r="35" spans="2:13">
      <c r="B35" s="55" t="s">
        <v>142</v>
      </c>
      <c r="C35" s="55" t="s">
        <v>139</v>
      </c>
      <c r="D35" s="302">
        <v>7419</v>
      </c>
      <c r="E35" s="258">
        <v>753</v>
      </c>
      <c r="F35" s="449">
        <v>0.79198653617820614</v>
      </c>
      <c r="G35" s="258">
        <v>8015</v>
      </c>
      <c r="H35" s="303">
        <v>3.1177354246607277E-2</v>
      </c>
      <c r="I35" s="319">
        <v>444</v>
      </c>
      <c r="J35" s="303">
        <v>0.45</v>
      </c>
      <c r="K35" s="319">
        <v>7719</v>
      </c>
      <c r="L35" s="306">
        <v>0.96307547843524088</v>
      </c>
      <c r="M35" s="320">
        <v>112</v>
      </c>
    </row>
    <row r="36" spans="2:13">
      <c r="B36" s="304" t="s">
        <v>143</v>
      </c>
      <c r="C36" s="327"/>
      <c r="D36" s="316"/>
      <c r="E36" s="316"/>
      <c r="F36" s="450"/>
      <c r="G36" s="316"/>
      <c r="H36" s="321"/>
      <c r="I36" s="325"/>
      <c r="J36" s="321"/>
      <c r="K36" s="325"/>
      <c r="L36" s="321"/>
      <c r="M36" s="326"/>
    </row>
    <row r="37" spans="2:13">
      <c r="B37" s="54"/>
      <c r="C37" s="164" t="s">
        <v>141</v>
      </c>
      <c r="D37" s="310">
        <v>368</v>
      </c>
      <c r="E37" s="301">
        <v>55</v>
      </c>
      <c r="F37" s="447">
        <v>0.98184323693550646</v>
      </c>
      <c r="G37" s="301">
        <v>423</v>
      </c>
      <c r="H37" s="317">
        <v>1.1840213373955565E-3</v>
      </c>
      <c r="I37" s="301">
        <v>41</v>
      </c>
      <c r="J37" s="322">
        <v>0.39850375284173245</v>
      </c>
      <c r="K37" s="301">
        <v>130</v>
      </c>
      <c r="L37" s="324">
        <v>0.30689034193616882</v>
      </c>
      <c r="M37" s="313">
        <v>0</v>
      </c>
    </row>
    <row r="38" spans="2:13">
      <c r="B38" s="54"/>
      <c r="C38" s="164" t="s">
        <v>134</v>
      </c>
      <c r="D38" s="310">
        <v>288</v>
      </c>
      <c r="E38" s="301">
        <v>14</v>
      </c>
      <c r="F38" s="447">
        <v>0.82706327610800912</v>
      </c>
      <c r="G38" s="301">
        <v>300</v>
      </c>
      <c r="H38" s="317">
        <v>2.034765586543706E-3</v>
      </c>
      <c r="I38" s="301">
        <v>52</v>
      </c>
      <c r="J38" s="322">
        <v>0.39768239879432493</v>
      </c>
      <c r="K38" s="301">
        <v>110</v>
      </c>
      <c r="L38" s="324">
        <v>0.36614402091947473</v>
      </c>
      <c r="M38" s="313">
        <v>0</v>
      </c>
    </row>
    <row r="39" spans="2:13">
      <c r="B39" s="54"/>
      <c r="C39" s="164" t="s">
        <v>653</v>
      </c>
      <c r="D39" s="310">
        <v>1183</v>
      </c>
      <c r="E39" s="301">
        <v>153</v>
      </c>
      <c r="F39" s="447">
        <v>0.56611543737408654</v>
      </c>
      <c r="G39" s="301">
        <v>1269</v>
      </c>
      <c r="H39" s="317">
        <v>3.5918993448377221E-3</v>
      </c>
      <c r="I39" s="301">
        <v>136</v>
      </c>
      <c r="J39" s="322">
        <v>0.40860127966282395</v>
      </c>
      <c r="K39" s="301">
        <v>611</v>
      </c>
      <c r="L39" s="324">
        <v>0.48111833561632938</v>
      </c>
      <c r="M39" s="313">
        <v>2</v>
      </c>
    </row>
    <row r="40" spans="2:13">
      <c r="B40" s="54"/>
      <c r="C40" s="164" t="s">
        <v>654</v>
      </c>
      <c r="D40" s="310">
        <v>1069</v>
      </c>
      <c r="E40" s="301">
        <v>741</v>
      </c>
      <c r="F40" s="447">
        <v>0.79137606396855187</v>
      </c>
      <c r="G40" s="301">
        <v>1656</v>
      </c>
      <c r="H40" s="317">
        <v>5.8130372858727587E-3</v>
      </c>
      <c r="I40" s="301">
        <v>239</v>
      </c>
      <c r="J40" s="322">
        <v>0.4147295569551378</v>
      </c>
      <c r="K40" s="301">
        <v>1004</v>
      </c>
      <c r="L40" s="324">
        <v>0.60613034927595044</v>
      </c>
      <c r="M40" s="313">
        <v>4</v>
      </c>
    </row>
    <row r="41" spans="2:13">
      <c r="B41" s="54"/>
      <c r="C41" s="164" t="s">
        <v>135</v>
      </c>
      <c r="D41" s="310">
        <v>3767</v>
      </c>
      <c r="E41" s="301">
        <v>848</v>
      </c>
      <c r="F41" s="447">
        <v>0.62088153276960811</v>
      </c>
      <c r="G41" s="301">
        <v>4293</v>
      </c>
      <c r="H41" s="317">
        <v>1.4329232002902915E-2</v>
      </c>
      <c r="I41" s="301">
        <v>568</v>
      </c>
      <c r="J41" s="322">
        <v>0.40193874101995897</v>
      </c>
      <c r="K41" s="301">
        <v>3508</v>
      </c>
      <c r="L41" s="324">
        <v>0.81710387405443818</v>
      </c>
      <c r="M41" s="313">
        <v>25</v>
      </c>
    </row>
    <row r="42" spans="2:13">
      <c r="B42" s="54"/>
      <c r="C42" s="164" t="s">
        <v>136</v>
      </c>
      <c r="D42" s="310">
        <v>3452</v>
      </c>
      <c r="E42" s="301">
        <v>861</v>
      </c>
      <c r="F42" s="447">
        <v>0.64215275207027678</v>
      </c>
      <c r="G42" s="301">
        <v>4005</v>
      </c>
      <c r="H42" s="317">
        <v>5.1429694289457831E-2</v>
      </c>
      <c r="I42" s="301">
        <v>570</v>
      </c>
      <c r="J42" s="322">
        <v>0.4096424658950249</v>
      </c>
      <c r="K42" s="301">
        <v>5011</v>
      </c>
      <c r="L42" s="324">
        <v>1.2512224532520939</v>
      </c>
      <c r="M42" s="313">
        <v>85</v>
      </c>
    </row>
    <row r="43" spans="2:13">
      <c r="B43" s="54"/>
      <c r="C43" s="164" t="s">
        <v>137</v>
      </c>
      <c r="D43" s="310">
        <v>470</v>
      </c>
      <c r="E43" s="301">
        <v>99</v>
      </c>
      <c r="F43" s="447">
        <v>0.75661912475911275</v>
      </c>
      <c r="G43" s="301">
        <v>544</v>
      </c>
      <c r="H43" s="317">
        <v>0.1520119039198107</v>
      </c>
      <c r="I43" s="301">
        <v>187</v>
      </c>
      <c r="J43" s="322">
        <v>0.40187203514217457</v>
      </c>
      <c r="K43" s="301">
        <v>920</v>
      </c>
      <c r="L43" s="324">
        <v>1.6900277552175154</v>
      </c>
      <c r="M43" s="313">
        <v>33</v>
      </c>
    </row>
    <row r="44" spans="2:13">
      <c r="B44" s="54"/>
      <c r="C44" s="164" t="s">
        <v>138</v>
      </c>
      <c r="D44" s="310">
        <v>260</v>
      </c>
      <c r="E44" s="301">
        <v>636</v>
      </c>
      <c r="F44" s="447">
        <v>0.9212971139174968</v>
      </c>
      <c r="G44" s="301">
        <v>846</v>
      </c>
      <c r="H44" s="317">
        <v>1</v>
      </c>
      <c r="I44" s="301">
        <v>24</v>
      </c>
      <c r="J44" s="322">
        <v>0.42608677301348558</v>
      </c>
      <c r="K44" s="301">
        <v>2012</v>
      </c>
      <c r="L44" s="324">
        <v>2.3789209487282537</v>
      </c>
      <c r="M44" s="313">
        <v>360</v>
      </c>
    </row>
    <row r="45" spans="2:13">
      <c r="B45" s="55" t="s">
        <v>143</v>
      </c>
      <c r="C45" s="55" t="s">
        <v>139</v>
      </c>
      <c r="D45" s="302">
        <v>10856</v>
      </c>
      <c r="E45" s="258">
        <v>3407</v>
      </c>
      <c r="F45" s="451">
        <v>0.72761071014851975</v>
      </c>
      <c r="G45" s="258">
        <v>13335</v>
      </c>
      <c r="H45" s="306">
        <v>9.0830068629210739E-2</v>
      </c>
      <c r="I45" s="319">
        <v>1817</v>
      </c>
      <c r="J45" s="306">
        <v>0.40779900050567902</v>
      </c>
      <c r="K45" s="319">
        <v>13304</v>
      </c>
      <c r="L45" s="303">
        <v>0.99767738803965822</v>
      </c>
      <c r="M45" s="320">
        <v>509</v>
      </c>
    </row>
    <row r="46" spans="2:13">
      <c r="B46" s="56" t="s">
        <v>144</v>
      </c>
      <c r="C46" s="165"/>
      <c r="D46" s="259">
        <v>62553</v>
      </c>
      <c r="E46" s="259">
        <v>8058</v>
      </c>
      <c r="F46" s="452">
        <v>0.85479256393216085</v>
      </c>
      <c r="G46" s="259">
        <v>69441</v>
      </c>
      <c r="H46" s="309">
        <v>2.954181582197446E-2</v>
      </c>
      <c r="I46" s="307">
        <v>47057</v>
      </c>
      <c r="J46" s="309">
        <v>0.276413729192933</v>
      </c>
      <c r="K46" s="307">
        <v>30697</v>
      </c>
      <c r="L46" s="308">
        <v>0.44206255619497664</v>
      </c>
      <c r="M46" s="314">
        <v>762</v>
      </c>
    </row>
    <row r="49" spans="2:2">
      <c r="B49" s="289" t="s">
        <v>585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>
      <selection activeCell="C6" sqref="C6:D10"/>
    </sheetView>
  </sheetViews>
  <sheetFormatPr baseColWidth="10" defaultColWidth="9.140625" defaultRowHeight="15"/>
  <cols>
    <col min="1" max="1" width="3" style="161" customWidth="1"/>
    <col min="2" max="2" width="35.85546875" style="161" bestFit="1" customWidth="1"/>
    <col min="3" max="3" width="23.42578125" style="161" bestFit="1" customWidth="1"/>
    <col min="4" max="4" width="25.28515625" style="161" bestFit="1" customWidth="1"/>
    <col min="5" max="16384" width="9.140625" style="161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50" t="s">
        <v>161</v>
      </c>
    </row>
    <row r="5" spans="1:4">
      <c r="C5" s="166" t="s">
        <v>162</v>
      </c>
      <c r="D5" s="166" t="s">
        <v>163</v>
      </c>
    </row>
    <row r="6" spans="1:4">
      <c r="B6" s="166" t="s">
        <v>133</v>
      </c>
      <c r="C6" s="118">
        <v>9011</v>
      </c>
      <c r="D6" s="118">
        <v>9011</v>
      </c>
    </row>
    <row r="7" spans="1:4">
      <c r="B7" s="166" t="s">
        <v>655</v>
      </c>
      <c r="C7" s="118">
        <v>662</v>
      </c>
      <c r="D7" s="118">
        <v>662</v>
      </c>
    </row>
    <row r="8" spans="1:4">
      <c r="B8" s="166" t="s">
        <v>656</v>
      </c>
      <c r="C8" s="118">
        <v>13304</v>
      </c>
      <c r="D8" s="118">
        <v>13304</v>
      </c>
    </row>
    <row r="9" spans="1:4">
      <c r="B9" s="166" t="s">
        <v>142</v>
      </c>
      <c r="C9" s="118">
        <v>7719</v>
      </c>
      <c r="D9" s="118">
        <v>7719</v>
      </c>
    </row>
    <row r="10" spans="1:4">
      <c r="B10" s="59" t="s">
        <v>144</v>
      </c>
      <c r="C10" s="119">
        <v>30697</v>
      </c>
      <c r="D10" s="119">
        <v>30697</v>
      </c>
    </row>
    <row r="13" spans="1:4">
      <c r="B13" s="289" t="s">
        <v>585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6"/>
  <sheetViews>
    <sheetView showGridLines="0" zoomScaleNormal="100" workbookViewId="0"/>
  </sheetViews>
  <sheetFormatPr baseColWidth="10" defaultColWidth="9.140625" defaultRowHeight="15"/>
  <cols>
    <col min="1" max="1" width="3" style="161" customWidth="1"/>
    <col min="2" max="2" width="45.7109375" style="161" customWidth="1"/>
    <col min="3" max="3" width="23" style="161" bestFit="1" customWidth="1"/>
    <col min="4" max="16384" width="9.140625" style="161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490" t="s">
        <v>165</v>
      </c>
      <c r="C4" s="490"/>
    </row>
    <row r="5" spans="1:4">
      <c r="B5" s="60"/>
      <c r="C5" s="61" t="s">
        <v>8</v>
      </c>
    </row>
    <row r="6" spans="1:4">
      <c r="B6" s="59" t="s">
        <v>657</v>
      </c>
      <c r="C6" s="257">
        <v>28999</v>
      </c>
    </row>
    <row r="7" spans="1:4">
      <c r="B7" s="164" t="s">
        <v>166</v>
      </c>
      <c r="C7" s="328">
        <v>1160</v>
      </c>
      <c r="D7" s="453"/>
    </row>
    <row r="8" spans="1:4">
      <c r="B8" s="164" t="s">
        <v>167</v>
      </c>
      <c r="C8" s="329">
        <v>538</v>
      </c>
      <c r="D8" s="453"/>
    </row>
    <row r="9" spans="1:4">
      <c r="B9" s="164" t="s">
        <v>168</v>
      </c>
      <c r="C9" s="239">
        <v>0</v>
      </c>
      <c r="D9" s="453"/>
    </row>
    <row r="10" spans="1:4">
      <c r="B10" s="164" t="s">
        <v>169</v>
      </c>
      <c r="C10" s="239">
        <v>0</v>
      </c>
      <c r="D10" s="453"/>
    </row>
    <row r="11" spans="1:4">
      <c r="B11" s="164" t="s">
        <v>170</v>
      </c>
      <c r="C11" s="239">
        <v>0</v>
      </c>
      <c r="D11" s="453"/>
    </row>
    <row r="12" spans="1:4">
      <c r="B12" s="164" t="s">
        <v>171</v>
      </c>
      <c r="C12" s="239">
        <v>0</v>
      </c>
      <c r="D12" s="453"/>
    </row>
    <row r="13" spans="1:4">
      <c r="B13" s="59" t="s">
        <v>660</v>
      </c>
      <c r="C13" s="238">
        <v>30697</v>
      </c>
      <c r="D13" s="453"/>
    </row>
    <row r="16" spans="1:4">
      <c r="B16" s="289" t="s">
        <v>585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140625" defaultRowHeight="15"/>
  <cols>
    <col min="1" max="1" width="3" style="161" customWidth="1"/>
    <col min="2" max="2" width="35.85546875" style="161" bestFit="1" customWidth="1"/>
    <col min="3" max="3" width="12" style="161" bestFit="1" customWidth="1"/>
    <col min="4" max="4" width="10.5703125" style="161" customWidth="1"/>
    <col min="5" max="5" width="11.140625" style="161" bestFit="1" customWidth="1"/>
    <col min="6" max="6" width="10.140625" style="161" bestFit="1" customWidth="1"/>
    <col min="7" max="7" width="12.42578125" style="161" customWidth="1"/>
    <col min="8" max="8" width="15.85546875" style="161" customWidth="1"/>
    <col min="9" max="16384" width="9.140625" style="161"/>
  </cols>
  <sheetData>
    <row r="1" spans="1:8" ht="6" customHeight="1"/>
    <row r="2" spans="1:8">
      <c r="A2" s="454" t="s">
        <v>28</v>
      </c>
      <c r="B2" s="454"/>
      <c r="C2" s="454"/>
      <c r="D2" s="454"/>
    </row>
    <row r="5" spans="1:8">
      <c r="B5" s="50" t="s">
        <v>173</v>
      </c>
    </row>
    <row r="6" spans="1:8">
      <c r="B6" s="162"/>
      <c r="C6" s="163"/>
      <c r="D6" s="163"/>
      <c r="E6" s="491" t="s">
        <v>129</v>
      </c>
      <c r="F6" s="491"/>
      <c r="G6" s="492" t="s">
        <v>174</v>
      </c>
      <c r="H6" s="492" t="s">
        <v>175</v>
      </c>
    </row>
    <row r="7" spans="1:8">
      <c r="B7" s="62" t="s">
        <v>122</v>
      </c>
      <c r="C7" s="56" t="s">
        <v>128</v>
      </c>
      <c r="D7" s="56" t="s">
        <v>176</v>
      </c>
      <c r="E7" s="63">
        <v>42735</v>
      </c>
      <c r="F7" s="63">
        <v>43100</v>
      </c>
      <c r="G7" s="493"/>
      <c r="H7" s="493"/>
    </row>
    <row r="8" spans="1:8">
      <c r="B8" s="163" t="s">
        <v>133</v>
      </c>
      <c r="C8" s="64">
        <v>1.01E-2</v>
      </c>
      <c r="D8" s="64">
        <v>8.6E-3</v>
      </c>
      <c r="E8" s="163">
        <v>23643</v>
      </c>
      <c r="F8" s="163">
        <v>23890</v>
      </c>
      <c r="G8" s="163">
        <v>41</v>
      </c>
      <c r="H8" s="64">
        <v>1.6999999999999999E-3</v>
      </c>
    </row>
    <row r="9" spans="1:8">
      <c r="B9" s="164" t="s">
        <v>655</v>
      </c>
      <c r="C9" s="65">
        <v>1.8200000000000001E-2</v>
      </c>
      <c r="D9" s="65">
        <v>2.2700000000000001E-2</v>
      </c>
      <c r="E9" s="164">
        <v>20502</v>
      </c>
      <c r="F9" s="164">
        <v>20828</v>
      </c>
      <c r="G9" s="164">
        <v>84</v>
      </c>
      <c r="H9" s="65">
        <v>4.1000000000000003E-3</v>
      </c>
    </row>
    <row r="10" spans="1:8">
      <c r="B10" s="164" t="s">
        <v>143</v>
      </c>
      <c r="C10" s="65">
        <v>2.9899999999999999E-2</v>
      </c>
      <c r="D10" s="65">
        <v>4.87E-2</v>
      </c>
      <c r="E10" s="164">
        <v>1814</v>
      </c>
      <c r="F10" s="164">
        <v>1809</v>
      </c>
      <c r="G10" s="164">
        <v>20</v>
      </c>
      <c r="H10" s="65">
        <v>1.0999999999999999E-2</v>
      </c>
    </row>
    <row r="11" spans="1:8">
      <c r="B11" s="165" t="s">
        <v>142</v>
      </c>
      <c r="C11" s="66">
        <v>3.04E-2</v>
      </c>
      <c r="D11" s="66">
        <v>4.5100000000000001E-2</v>
      </c>
      <c r="E11" s="165">
        <v>415</v>
      </c>
      <c r="F11" s="165">
        <v>425</v>
      </c>
      <c r="G11" s="165">
        <v>8</v>
      </c>
      <c r="H11" s="66">
        <v>1.9300000000000001E-2</v>
      </c>
    </row>
    <row r="14" spans="1:8">
      <c r="B14" s="289" t="s">
        <v>585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D16"/>
  <sheetViews>
    <sheetView showGridLines="0" zoomScaleNormal="100" workbookViewId="0"/>
  </sheetViews>
  <sheetFormatPr baseColWidth="10" defaultRowHeight="15"/>
  <cols>
    <col min="1" max="1" width="3" style="117" customWidth="1"/>
    <col min="2" max="2" width="64.7109375" style="117" customWidth="1"/>
    <col min="3" max="3" width="11.42578125" style="117" customWidth="1"/>
    <col min="4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 ht="25.5" customHeight="1">
      <c r="B4" s="494" t="s">
        <v>376</v>
      </c>
      <c r="C4" s="494"/>
    </row>
    <row r="5" spans="1:4" ht="18.75" customHeight="1">
      <c r="B5" s="110" t="s">
        <v>244</v>
      </c>
      <c r="C5" s="114" t="s">
        <v>373</v>
      </c>
    </row>
    <row r="6" spans="1:4" ht="16.5" customHeight="1">
      <c r="B6" s="149" t="s">
        <v>377</v>
      </c>
      <c r="C6" s="388">
        <v>405</v>
      </c>
    </row>
    <row r="7" spans="1:4" ht="16.5" customHeight="1">
      <c r="B7" s="149" t="s">
        <v>378</v>
      </c>
      <c r="C7" s="388">
        <v>81</v>
      </c>
    </row>
    <row r="8" spans="1:4" ht="16.5" customHeight="1">
      <c r="B8" s="149" t="s">
        <v>379</v>
      </c>
      <c r="C8" s="388">
        <v>22</v>
      </c>
    </row>
    <row r="9" spans="1:4" ht="16.5" customHeight="1">
      <c r="B9" s="149" t="s">
        <v>380</v>
      </c>
      <c r="C9" s="388">
        <v>35</v>
      </c>
    </row>
    <row r="10" spans="1:4" ht="16.5" customHeight="1">
      <c r="B10" s="148" t="s">
        <v>381</v>
      </c>
      <c r="C10" s="389">
        <v>19</v>
      </c>
    </row>
    <row r="11" spans="1:4">
      <c r="B11" s="147" t="s">
        <v>382</v>
      </c>
      <c r="C11" s="112">
        <f>SUM(C6:C10)</f>
        <v>562</v>
      </c>
    </row>
    <row r="12" spans="1:4">
      <c r="B12" s="160" t="s">
        <v>383</v>
      </c>
      <c r="C12" s="390">
        <v>26</v>
      </c>
    </row>
    <row r="13" spans="1:4">
      <c r="B13" s="160" t="s">
        <v>384</v>
      </c>
      <c r="C13" s="390">
        <v>536</v>
      </c>
    </row>
    <row r="14" spans="1:4">
      <c r="B14" s="149"/>
      <c r="C14" s="116"/>
    </row>
    <row r="16" spans="1:4">
      <c r="B16" s="287" t="s">
        <v>585</v>
      </c>
    </row>
  </sheetData>
  <mergeCells count="2">
    <mergeCell ref="B4:C4"/>
    <mergeCell ref="A2:D2"/>
  </mergeCells>
  <hyperlinks>
    <hyperlink ref="A2:D2" location="Innholdsfortegnelse!A1" display="Innholdsfortegnelse" xr:uid="{00000000-0004-0000-1A00-000000000000}"/>
  </hyperlinks>
  <pageMargins left="0.11811023622047245" right="0.11811023622047245" top="0.15748031496062992" bottom="0.15748031496062992" header="0.31496062992125984" footer="0.31496062992125984"/>
  <pageSetup paperSize="9" scale="7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2"/>
  <sheetViews>
    <sheetView showGridLines="0" zoomScaleNormal="100" workbookViewId="0"/>
  </sheetViews>
  <sheetFormatPr baseColWidth="10" defaultRowHeight="15"/>
  <cols>
    <col min="1" max="1" width="3" style="117" customWidth="1"/>
    <col min="2" max="2" width="59.85546875" style="159" bestFit="1" customWidth="1"/>
    <col min="3" max="3" width="11.140625" style="117" customWidth="1"/>
    <col min="4" max="16384" width="11.42578125" style="117"/>
  </cols>
  <sheetData>
    <row r="1" spans="1:6" ht="6" customHeight="1"/>
    <row r="2" spans="1:6">
      <c r="A2" s="454" t="s">
        <v>28</v>
      </c>
      <c r="B2" s="454"/>
      <c r="C2" s="454"/>
      <c r="D2" s="454"/>
    </row>
    <row r="4" spans="1:6">
      <c r="B4" s="194"/>
    </row>
    <row r="5" spans="1:6">
      <c r="B5" s="416" t="s">
        <v>609</v>
      </c>
      <c r="C5" s="417"/>
      <c r="D5" s="417"/>
      <c r="E5" s="417"/>
      <c r="F5" s="417"/>
    </row>
    <row r="6" spans="1:6">
      <c r="B6" s="416"/>
      <c r="C6" s="417"/>
      <c r="D6" s="417"/>
      <c r="E6" s="417"/>
      <c r="F6" s="417"/>
    </row>
    <row r="7" spans="1:6">
      <c r="B7" s="418" t="s">
        <v>244</v>
      </c>
      <c r="C7" s="403" t="s">
        <v>610</v>
      </c>
      <c r="D7" s="403" t="s">
        <v>611</v>
      </c>
      <c r="E7" s="403" t="s">
        <v>612</v>
      </c>
      <c r="F7" s="403" t="s">
        <v>373</v>
      </c>
    </row>
    <row r="8" spans="1:6">
      <c r="B8" s="404" t="s">
        <v>613</v>
      </c>
      <c r="C8" s="409"/>
      <c r="D8" s="409"/>
      <c r="E8" s="409"/>
      <c r="F8" s="409">
        <v>336</v>
      </c>
    </row>
    <row r="9" spans="1:6">
      <c r="B9" s="405" t="s">
        <v>614</v>
      </c>
      <c r="C9" s="409"/>
      <c r="D9" s="409"/>
      <c r="E9" s="409"/>
      <c r="F9" s="409">
        <v>-1</v>
      </c>
    </row>
    <row r="10" spans="1:6">
      <c r="B10" s="408" t="s">
        <v>615</v>
      </c>
      <c r="C10" s="410">
        <v>24.6</v>
      </c>
      <c r="D10" s="410">
        <v>46</v>
      </c>
      <c r="E10" s="410">
        <v>264</v>
      </c>
      <c r="F10" s="410">
        <v>334.6</v>
      </c>
    </row>
    <row r="11" spans="1:6">
      <c r="B11" s="406" t="s">
        <v>616</v>
      </c>
      <c r="C11" s="409">
        <v>9.1999999999999993</v>
      </c>
      <c r="D11" s="409">
        <v>15.9</v>
      </c>
      <c r="E11" s="409">
        <v>1</v>
      </c>
      <c r="F11" s="411">
        <v>26.1</v>
      </c>
    </row>
    <row r="12" spans="1:6">
      <c r="B12" s="406" t="s">
        <v>617</v>
      </c>
      <c r="C12" s="409">
        <v>-5.8</v>
      </c>
      <c r="D12" s="409">
        <v>-11.5</v>
      </c>
      <c r="E12" s="409">
        <v>-13</v>
      </c>
      <c r="F12" s="411">
        <v>-30.3</v>
      </c>
    </row>
    <row r="13" spans="1:6">
      <c r="B13" s="406" t="s">
        <v>618</v>
      </c>
      <c r="C13" s="409">
        <v>-2.4</v>
      </c>
      <c r="D13" s="409">
        <v>-3</v>
      </c>
      <c r="E13" s="409">
        <v>13</v>
      </c>
      <c r="F13" s="411">
        <v>7.6</v>
      </c>
    </row>
    <row r="14" spans="1:6">
      <c r="B14" s="406" t="s">
        <v>619</v>
      </c>
      <c r="C14" s="409">
        <v>2.7</v>
      </c>
      <c r="D14" s="409">
        <v>-18</v>
      </c>
      <c r="E14" s="409">
        <v>-8</v>
      </c>
      <c r="F14" s="411">
        <v>-23.3</v>
      </c>
    </row>
    <row r="15" spans="1:6">
      <c r="B15" s="406" t="s">
        <v>620</v>
      </c>
      <c r="C15" s="409">
        <v>-2</v>
      </c>
      <c r="D15" s="409">
        <v>32.4</v>
      </c>
      <c r="E15" s="409">
        <v>-11</v>
      </c>
      <c r="F15" s="411">
        <v>19.399999999999999</v>
      </c>
    </row>
    <row r="16" spans="1:6">
      <c r="B16" s="406" t="s">
        <v>621</v>
      </c>
      <c r="C16" s="409">
        <v>-0.3</v>
      </c>
      <c r="D16" s="409">
        <v>-1</v>
      </c>
      <c r="E16" s="409">
        <v>6</v>
      </c>
      <c r="F16" s="411">
        <v>4.7</v>
      </c>
    </row>
    <row r="17" spans="2:6">
      <c r="B17" s="406" t="s">
        <v>622</v>
      </c>
      <c r="C17" s="412"/>
      <c r="D17" s="412"/>
      <c r="E17" s="409">
        <v>-1</v>
      </c>
      <c r="F17" s="411">
        <v>-1</v>
      </c>
    </row>
    <row r="18" spans="2:6">
      <c r="B18" s="407" t="s">
        <v>623</v>
      </c>
      <c r="C18" s="410">
        <v>25.999999999999996</v>
      </c>
      <c r="D18" s="410">
        <v>60.8</v>
      </c>
      <c r="E18" s="410">
        <v>251</v>
      </c>
      <c r="F18" s="410">
        <v>337.8</v>
      </c>
    </row>
    <row r="19" spans="2:6">
      <c r="B19" s="413" t="s">
        <v>624</v>
      </c>
      <c r="C19" s="409">
        <v>24.999999999999996</v>
      </c>
      <c r="D19" s="409">
        <v>59.8</v>
      </c>
      <c r="E19" s="409">
        <v>158</v>
      </c>
      <c r="F19" s="409">
        <v>242.8</v>
      </c>
    </row>
    <row r="20" spans="2:6">
      <c r="B20" s="414" t="s">
        <v>625</v>
      </c>
      <c r="C20" s="415">
        <v>1</v>
      </c>
      <c r="D20" s="415">
        <v>1</v>
      </c>
      <c r="E20" s="415">
        <v>93</v>
      </c>
      <c r="F20" s="415">
        <v>95</v>
      </c>
    </row>
    <row r="22" spans="2:6">
      <c r="B22" s="288" t="s">
        <v>585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17"/>
  <sheetViews>
    <sheetView showGridLines="0" zoomScaleNormal="100" workbookViewId="0"/>
  </sheetViews>
  <sheetFormatPr baseColWidth="10" defaultRowHeight="15"/>
  <cols>
    <col min="1" max="1" width="3" style="117" customWidth="1"/>
    <col min="2" max="2" width="44.85546875" style="117" customWidth="1"/>
    <col min="3" max="3" width="9.7109375" style="117" customWidth="1"/>
    <col min="4" max="4" width="12.7109375" style="117" customWidth="1"/>
    <col min="5" max="5" width="12" style="117" customWidth="1"/>
    <col min="6" max="6" width="15" style="117" bestFit="1" customWidth="1"/>
    <col min="7" max="7" width="9.5703125" style="117" customWidth="1"/>
    <col min="8" max="8" width="11.85546875" style="117" customWidth="1"/>
    <col min="9" max="9" width="10.85546875" style="117" customWidth="1"/>
    <col min="10" max="10" width="12.7109375" style="117" customWidth="1"/>
    <col min="11" max="16384" width="11.42578125" style="117"/>
  </cols>
  <sheetData>
    <row r="1" spans="1:11" ht="6" customHeight="1"/>
    <row r="2" spans="1:11">
      <c r="A2" s="454" t="s">
        <v>28</v>
      </c>
      <c r="B2" s="454"/>
      <c r="C2" s="454"/>
      <c r="D2" s="454"/>
    </row>
    <row r="4" spans="1:11" ht="17.25" customHeight="1">
      <c r="A4" s="160"/>
      <c r="B4" s="495"/>
      <c r="C4" s="495"/>
      <c r="D4" s="495"/>
      <c r="E4" s="495"/>
      <c r="F4" s="495"/>
      <c r="G4" s="495"/>
      <c r="H4" s="160"/>
      <c r="I4" s="160"/>
      <c r="J4" s="160"/>
      <c r="K4" s="160"/>
    </row>
    <row r="5" spans="1:11">
      <c r="A5" s="160"/>
      <c r="B5" s="496" t="s">
        <v>627</v>
      </c>
      <c r="C5" s="496"/>
      <c r="D5" s="496"/>
      <c r="E5" s="496"/>
      <c r="F5" s="496"/>
      <c r="G5" s="348"/>
      <c r="H5" s="348"/>
      <c r="I5" s="348"/>
      <c r="J5" s="348"/>
      <c r="K5" s="160"/>
    </row>
    <row r="6" spans="1:11">
      <c r="A6" s="160"/>
      <c r="B6" s="427"/>
      <c r="C6" s="427"/>
      <c r="D6" s="427"/>
      <c r="E6" s="427"/>
      <c r="F6" s="427"/>
      <c r="G6" s="396"/>
      <c r="H6" s="396"/>
      <c r="I6" s="396"/>
      <c r="J6" s="396"/>
      <c r="K6" s="160"/>
    </row>
    <row r="7" spans="1:11">
      <c r="A7" s="160"/>
      <c r="B7" s="422" t="s">
        <v>244</v>
      </c>
      <c r="C7" s="403" t="s">
        <v>610</v>
      </c>
      <c r="D7" s="403" t="s">
        <v>611</v>
      </c>
      <c r="E7" s="403" t="s">
        <v>612</v>
      </c>
      <c r="F7" s="403" t="s">
        <v>628</v>
      </c>
      <c r="G7" s="396"/>
      <c r="H7" s="396"/>
      <c r="I7" s="396"/>
      <c r="J7" s="396"/>
      <c r="K7" s="160"/>
    </row>
    <row r="8" spans="1:11">
      <c r="A8" s="160"/>
      <c r="B8" s="419" t="s">
        <v>629</v>
      </c>
      <c r="C8" s="424">
        <v>48342</v>
      </c>
      <c r="D8" s="424">
        <v>833</v>
      </c>
      <c r="E8" s="424">
        <v>0</v>
      </c>
      <c r="F8" s="424">
        <v>49175</v>
      </c>
      <c r="G8" s="396"/>
      <c r="H8" s="396"/>
      <c r="I8" s="396"/>
      <c r="J8" s="396"/>
      <c r="K8" s="160"/>
    </row>
    <row r="9" spans="1:11">
      <c r="A9" s="160"/>
      <c r="B9" s="419" t="s">
        <v>630</v>
      </c>
      <c r="C9" s="424">
        <v>6345</v>
      </c>
      <c r="D9" s="424">
        <v>2533</v>
      </c>
      <c r="E9" s="424">
        <v>681</v>
      </c>
      <c r="F9" s="424">
        <v>9559</v>
      </c>
      <c r="G9" s="396"/>
      <c r="H9" s="396"/>
      <c r="I9" s="396"/>
      <c r="J9" s="396"/>
      <c r="K9" s="160"/>
    </row>
    <row r="10" spans="1:11">
      <c r="A10" s="160"/>
      <c r="B10" s="419" t="s">
        <v>631</v>
      </c>
      <c r="C10" s="424">
        <v>516</v>
      </c>
      <c r="D10" s="424">
        <v>607</v>
      </c>
      <c r="E10" s="424">
        <v>188</v>
      </c>
      <c r="F10" s="424">
        <v>1311</v>
      </c>
      <c r="G10" s="396"/>
      <c r="H10" s="396"/>
      <c r="I10" s="396"/>
      <c r="J10" s="396"/>
      <c r="K10" s="160"/>
    </row>
    <row r="11" spans="1:11">
      <c r="A11" s="160"/>
      <c r="B11" s="419" t="s">
        <v>632</v>
      </c>
      <c r="C11" s="424"/>
      <c r="D11" s="424"/>
      <c r="E11" s="424">
        <v>382</v>
      </c>
      <c r="F11" s="424">
        <v>382</v>
      </c>
      <c r="G11" s="396"/>
      <c r="H11" s="396"/>
      <c r="I11" s="396"/>
      <c r="J11" s="396"/>
      <c r="K11" s="160"/>
    </row>
    <row r="12" spans="1:11">
      <c r="A12" s="160"/>
      <c r="B12" s="420" t="s">
        <v>633</v>
      </c>
      <c r="C12" s="425">
        <v>55203</v>
      </c>
      <c r="D12" s="425">
        <v>3973</v>
      </c>
      <c r="E12" s="425">
        <v>1251</v>
      </c>
      <c r="F12" s="425">
        <v>60427</v>
      </c>
      <c r="G12" s="396"/>
      <c r="H12" s="396"/>
      <c r="I12" s="396"/>
      <c r="J12" s="396"/>
      <c r="K12" s="160"/>
    </row>
    <row r="13" spans="1:11">
      <c r="A13" s="160"/>
      <c r="B13" s="423" t="s">
        <v>634</v>
      </c>
      <c r="C13" s="424">
        <v>-26</v>
      </c>
      <c r="D13" s="424">
        <v>-61</v>
      </c>
      <c r="E13" s="424">
        <v>-251</v>
      </c>
      <c r="F13" s="424">
        <v>-338</v>
      </c>
      <c r="G13" s="396"/>
      <c r="H13" s="396"/>
      <c r="I13" s="396"/>
      <c r="J13" s="396"/>
      <c r="K13" s="160"/>
    </row>
    <row r="14" spans="1:11">
      <c r="A14" s="160"/>
      <c r="B14" s="421" t="s">
        <v>635</v>
      </c>
      <c r="C14" s="426">
        <v>55177</v>
      </c>
      <c r="D14" s="426">
        <v>3912</v>
      </c>
      <c r="E14" s="426">
        <v>1000</v>
      </c>
      <c r="F14" s="426">
        <v>60089</v>
      </c>
      <c r="G14" s="396"/>
      <c r="H14" s="396"/>
      <c r="I14" s="396"/>
      <c r="J14" s="396"/>
      <c r="K14" s="160"/>
    </row>
    <row r="15" spans="1:11">
      <c r="A15" s="160"/>
      <c r="B15" s="160"/>
      <c r="C15" s="396"/>
      <c r="D15" s="396"/>
      <c r="E15" s="396"/>
      <c r="F15" s="396"/>
      <c r="G15" s="396"/>
      <c r="H15" s="396"/>
      <c r="I15" s="396"/>
      <c r="J15" s="396"/>
      <c r="K15" s="160"/>
    </row>
    <row r="17" spans="2:2">
      <c r="B17" s="287" t="s">
        <v>585</v>
      </c>
    </row>
  </sheetData>
  <mergeCells count="3">
    <mergeCell ref="B4:G4"/>
    <mergeCell ref="A2:D2"/>
    <mergeCell ref="B5:F5"/>
  </mergeCells>
  <hyperlinks>
    <hyperlink ref="A2:D2" location="Innholdsfortegnelse!A1" display="Innholdsfortegnelse" xr:uid="{00000000-0004-0000-1C00-000000000000}"/>
  </hyperlinks>
  <pageMargins left="0.11811023622047245" right="0.11811023622047245" top="0.15748031496062992" bottom="0.15748031496062992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117" customWidth="1"/>
    <col min="2" max="2" width="29.85546875" style="117" customWidth="1"/>
    <col min="3" max="3" width="21.5703125" style="117" customWidth="1"/>
    <col min="4" max="4" width="30.28515625" style="117" customWidth="1"/>
    <col min="5" max="5" width="9.42578125" style="190" bestFit="1" customWidth="1"/>
    <col min="6" max="6" width="13.42578125" style="190" bestFit="1" customWidth="1"/>
    <col min="7" max="16384" width="11.42578125" style="117"/>
  </cols>
  <sheetData>
    <row r="1" spans="1:6" ht="6" customHeight="1"/>
    <row r="2" spans="1:6">
      <c r="A2" s="454" t="s">
        <v>28</v>
      </c>
      <c r="B2" s="454"/>
      <c r="C2" s="454"/>
      <c r="D2" s="454"/>
    </row>
    <row r="4" spans="1:6">
      <c r="B4" s="12" t="s">
        <v>146</v>
      </c>
    </row>
    <row r="6" spans="1:6">
      <c r="B6" s="57" t="s">
        <v>147</v>
      </c>
      <c r="C6" s="57" t="s">
        <v>148</v>
      </c>
      <c r="D6" s="57" t="s">
        <v>149</v>
      </c>
      <c r="E6" s="58" t="s">
        <v>150</v>
      </c>
      <c r="F6" s="58" t="s">
        <v>151</v>
      </c>
    </row>
    <row r="7" spans="1:6">
      <c r="B7" s="158" t="s">
        <v>152</v>
      </c>
      <c r="C7" s="158" t="s">
        <v>153</v>
      </c>
      <c r="D7" s="158" t="s">
        <v>154</v>
      </c>
      <c r="E7" s="191">
        <v>1</v>
      </c>
      <c r="F7" s="191">
        <v>1</v>
      </c>
    </row>
    <row r="8" spans="1:6">
      <c r="B8" s="149" t="s">
        <v>155</v>
      </c>
      <c r="C8" s="149" t="s">
        <v>153</v>
      </c>
      <c r="D8" s="149" t="s">
        <v>156</v>
      </c>
      <c r="E8" s="192">
        <v>1</v>
      </c>
      <c r="F8" s="192">
        <v>1</v>
      </c>
    </row>
    <row r="9" spans="1:6">
      <c r="B9" s="149" t="s">
        <v>157</v>
      </c>
      <c r="C9" s="149" t="s">
        <v>153</v>
      </c>
      <c r="D9" s="149" t="s">
        <v>158</v>
      </c>
      <c r="E9" s="192">
        <v>1</v>
      </c>
      <c r="F9" s="192">
        <v>1</v>
      </c>
    </row>
    <row r="10" spans="1:6">
      <c r="B10" s="148" t="s">
        <v>159</v>
      </c>
      <c r="C10" s="148" t="s">
        <v>153</v>
      </c>
      <c r="D10" s="148" t="s">
        <v>160</v>
      </c>
      <c r="E10" s="193"/>
      <c r="F10" s="193"/>
    </row>
    <row r="14" spans="1:6">
      <c r="B14" s="287" t="s">
        <v>585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F19"/>
  <sheetViews>
    <sheetView showGridLines="0" zoomScaleNormal="100" workbookViewId="0"/>
  </sheetViews>
  <sheetFormatPr baseColWidth="10" defaultRowHeight="15"/>
  <cols>
    <col min="1" max="1" width="3" style="117" customWidth="1"/>
    <col min="2" max="2" width="39.85546875" style="117" customWidth="1"/>
    <col min="3" max="3" width="7.7109375" style="117" customWidth="1"/>
    <col min="4" max="4" width="14.7109375" style="117" customWidth="1"/>
    <col min="5" max="5" width="12.7109375" style="117" customWidth="1"/>
    <col min="6" max="16384" width="11.42578125" style="117"/>
  </cols>
  <sheetData>
    <row r="1" spans="1:6" ht="6" customHeight="1"/>
    <row r="2" spans="1:6">
      <c r="A2" s="454" t="s">
        <v>28</v>
      </c>
      <c r="B2" s="454"/>
      <c r="C2" s="454"/>
      <c r="D2" s="454"/>
    </row>
    <row r="4" spans="1:6">
      <c r="A4" s="160"/>
      <c r="B4" s="495"/>
      <c r="C4" s="495"/>
      <c r="D4" s="495"/>
      <c r="E4" s="160"/>
      <c r="F4" s="160"/>
    </row>
    <row r="5" spans="1:6" ht="23.25" customHeight="1">
      <c r="A5" s="160"/>
      <c r="B5" s="438" t="s">
        <v>637</v>
      </c>
      <c r="C5" s="428"/>
      <c r="D5" s="428"/>
      <c r="E5" s="428"/>
      <c r="F5" s="428"/>
    </row>
    <row r="6" spans="1:6" ht="26.25" customHeight="1">
      <c r="A6" s="160"/>
      <c r="B6" s="428"/>
      <c r="C6" s="428"/>
      <c r="D6" s="428"/>
      <c r="E6" s="428"/>
      <c r="F6" s="428"/>
    </row>
    <row r="7" spans="1:6">
      <c r="A7" s="160"/>
      <c r="B7" s="435" t="s">
        <v>244</v>
      </c>
      <c r="C7" s="437" t="s">
        <v>610</v>
      </c>
      <c r="D7" s="437" t="s">
        <v>611</v>
      </c>
      <c r="E7" s="437" t="s">
        <v>612</v>
      </c>
      <c r="F7" s="437" t="s">
        <v>373</v>
      </c>
    </row>
    <row r="8" spans="1:6">
      <c r="A8" s="160"/>
      <c r="B8" s="429" t="s">
        <v>638</v>
      </c>
      <c r="C8" s="431">
        <v>51591</v>
      </c>
      <c r="D8" s="431">
        <v>2383</v>
      </c>
      <c r="E8" s="431">
        <v>3167</v>
      </c>
      <c r="F8" s="431">
        <v>57141</v>
      </c>
    </row>
    <row r="9" spans="1:6">
      <c r="A9" s="160"/>
      <c r="B9" s="436" t="s">
        <v>616</v>
      </c>
      <c r="C9" s="432">
        <v>15533</v>
      </c>
      <c r="D9" s="430">
        <v>686</v>
      </c>
      <c r="E9" s="430">
        <v>27</v>
      </c>
      <c r="F9" s="432">
        <v>16246</v>
      </c>
    </row>
    <row r="10" spans="1:6">
      <c r="A10" s="160"/>
      <c r="B10" s="436" t="s">
        <v>617</v>
      </c>
      <c r="C10" s="430">
        <v>-9299</v>
      </c>
      <c r="D10" s="430">
        <v>-441</v>
      </c>
      <c r="E10" s="430">
        <v>-645</v>
      </c>
      <c r="F10" s="432">
        <v>-10385</v>
      </c>
    </row>
    <row r="11" spans="1:6">
      <c r="A11" s="160"/>
      <c r="B11" s="436" t="s">
        <v>618</v>
      </c>
      <c r="C11" s="430">
        <v>-2101</v>
      </c>
      <c r="D11" s="430">
        <v>-53</v>
      </c>
      <c r="E11" s="430">
        <v>-88</v>
      </c>
      <c r="F11" s="433">
        <v>-2242</v>
      </c>
    </row>
    <row r="12" spans="1:6">
      <c r="A12" s="160"/>
      <c r="B12" s="436" t="s">
        <v>619</v>
      </c>
      <c r="C12" s="430">
        <v>1791</v>
      </c>
      <c r="D12" s="430">
        <v>-1107</v>
      </c>
      <c r="E12" s="430">
        <v>-739</v>
      </c>
      <c r="F12" s="432">
        <v>-55</v>
      </c>
    </row>
    <row r="13" spans="1:6">
      <c r="A13" s="160"/>
      <c r="B13" s="436" t="s">
        <v>620</v>
      </c>
      <c r="C13" s="430">
        <v>-2260</v>
      </c>
      <c r="D13" s="430">
        <v>2527</v>
      </c>
      <c r="E13" s="430">
        <v>-493</v>
      </c>
      <c r="F13" s="432">
        <v>-226</v>
      </c>
    </row>
    <row r="14" spans="1:6">
      <c r="A14" s="160"/>
      <c r="B14" s="436" t="s">
        <v>621</v>
      </c>
      <c r="C14" s="430">
        <v>-21</v>
      </c>
      <c r="D14" s="430">
        <v>-14</v>
      </c>
      <c r="E14" s="430">
        <v>33</v>
      </c>
      <c r="F14" s="433">
        <v>-2</v>
      </c>
    </row>
    <row r="15" spans="1:6">
      <c r="A15" s="160"/>
      <c r="B15" s="436" t="s">
        <v>119</v>
      </c>
      <c r="C15" s="430">
        <v>-31</v>
      </c>
      <c r="D15" s="430">
        <v>-8</v>
      </c>
      <c r="E15" s="430">
        <v>-11</v>
      </c>
      <c r="F15" s="433">
        <v>-50</v>
      </c>
    </row>
    <row r="16" spans="1:6">
      <c r="A16" s="160"/>
      <c r="B16" s="429" t="s">
        <v>639</v>
      </c>
      <c r="C16" s="434">
        <v>55203</v>
      </c>
      <c r="D16" s="434">
        <v>3973</v>
      </c>
      <c r="E16" s="434">
        <v>1251</v>
      </c>
      <c r="F16" s="431">
        <v>60427</v>
      </c>
    </row>
    <row r="17" spans="1:6">
      <c r="A17" s="160"/>
      <c r="B17" s="160"/>
      <c r="C17" s="396"/>
      <c r="D17" s="391"/>
      <c r="E17" s="382"/>
      <c r="F17" s="160"/>
    </row>
    <row r="19" spans="1:6">
      <c r="B19" s="287" t="s">
        <v>585</v>
      </c>
    </row>
  </sheetData>
  <mergeCells count="2">
    <mergeCell ref="B4:D4"/>
    <mergeCell ref="A2:D2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20"/>
  <sheetViews>
    <sheetView showGridLines="0" zoomScaleNormal="100" workbookViewId="0"/>
  </sheetViews>
  <sheetFormatPr baseColWidth="10" defaultRowHeight="15"/>
  <cols>
    <col min="1" max="1" width="3" style="117" customWidth="1"/>
    <col min="2" max="2" width="72.7109375" style="117" bestFit="1" customWidth="1"/>
    <col min="3" max="3" width="9.5703125" style="117" bestFit="1" customWidth="1"/>
    <col min="4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5" spans="1:4">
      <c r="B5" s="122" t="s">
        <v>386</v>
      </c>
    </row>
    <row r="6" spans="1:4" ht="26.25" customHeight="1">
      <c r="B6" s="147"/>
      <c r="C6" s="120" t="s">
        <v>244</v>
      </c>
    </row>
    <row r="7" spans="1:4">
      <c r="B7" s="395" t="s">
        <v>387</v>
      </c>
      <c r="C7" s="397"/>
    </row>
    <row r="8" spans="1:4">
      <c r="B8" s="392" t="s">
        <v>600</v>
      </c>
      <c r="C8" s="398">
        <v>0</v>
      </c>
    </row>
    <row r="9" spans="1:4">
      <c r="B9" s="394" t="s">
        <v>601</v>
      </c>
      <c r="C9" s="398">
        <v>1</v>
      </c>
    </row>
    <row r="10" spans="1:4">
      <c r="B10" s="394" t="s">
        <v>602</v>
      </c>
      <c r="C10" s="398">
        <v>16</v>
      </c>
    </row>
    <row r="11" spans="1:4">
      <c r="B11" s="394" t="s">
        <v>603</v>
      </c>
      <c r="C11" s="398">
        <v>-12</v>
      </c>
    </row>
    <row r="12" spans="1:4">
      <c r="B12" s="392" t="s">
        <v>604</v>
      </c>
      <c r="C12" s="401">
        <v>2</v>
      </c>
    </row>
    <row r="13" spans="1:4" s="149" customFormat="1">
      <c r="B13" s="392" t="s">
        <v>605</v>
      </c>
      <c r="C13" s="399">
        <v>30</v>
      </c>
    </row>
    <row r="14" spans="1:4">
      <c r="B14" s="392" t="s">
        <v>606</v>
      </c>
      <c r="C14" s="400">
        <v>11</v>
      </c>
    </row>
    <row r="15" spans="1:4">
      <c r="B15" s="392" t="s">
        <v>607</v>
      </c>
      <c r="C15" s="400">
        <v>-33</v>
      </c>
    </row>
    <row r="16" spans="1:4">
      <c r="B16" s="392" t="s">
        <v>608</v>
      </c>
      <c r="C16" s="400">
        <v>8</v>
      </c>
    </row>
    <row r="17" spans="2:3">
      <c r="B17" s="392" t="s">
        <v>388</v>
      </c>
      <c r="C17" s="400">
        <v>-7</v>
      </c>
    </row>
    <row r="18" spans="2:3">
      <c r="B18" s="393" t="s">
        <v>386</v>
      </c>
      <c r="C18" s="402">
        <v>16</v>
      </c>
    </row>
    <row r="20" spans="2:3">
      <c r="B20" s="287" t="s">
        <v>585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RowHeight="15"/>
  <cols>
    <col min="1" max="1" width="3" style="117" customWidth="1"/>
    <col min="2" max="2" width="56.140625" style="117" bestFit="1" customWidth="1"/>
    <col min="3" max="3" width="21.42578125" style="117" bestFit="1" customWidth="1"/>
    <col min="4" max="4" width="30.5703125" style="117" bestFit="1" customWidth="1"/>
    <col min="5" max="5" width="5.140625" style="117" bestFit="1" customWidth="1"/>
    <col min="6" max="6" width="6.140625" style="117" bestFit="1" customWidth="1"/>
    <col min="7" max="7" width="13.85546875" style="117" bestFit="1" customWidth="1"/>
    <col min="8" max="16384" width="11.42578125" style="117"/>
  </cols>
  <sheetData>
    <row r="1" spans="1:8" ht="6" customHeight="1"/>
    <row r="2" spans="1:8">
      <c r="A2" s="454" t="s">
        <v>28</v>
      </c>
      <c r="B2" s="454"/>
      <c r="C2" s="454"/>
      <c r="D2" s="454"/>
    </row>
    <row r="4" spans="1:8">
      <c r="B4" s="12" t="s">
        <v>178</v>
      </c>
    </row>
    <row r="5" spans="1:8">
      <c r="C5" s="47" t="s">
        <v>179</v>
      </c>
      <c r="D5" s="47" t="s">
        <v>45</v>
      </c>
      <c r="E5" s="47" t="s">
        <v>180</v>
      </c>
      <c r="F5" s="47" t="s">
        <v>181</v>
      </c>
      <c r="G5" s="47" t="s">
        <v>182</v>
      </c>
      <c r="H5" s="47" t="s">
        <v>183</v>
      </c>
    </row>
    <row r="6" spans="1:8">
      <c r="B6" s="16" t="s">
        <v>184</v>
      </c>
      <c r="C6" s="154">
        <v>954</v>
      </c>
      <c r="D6" s="154">
        <v>567</v>
      </c>
      <c r="E6" s="155"/>
      <c r="F6" s="141"/>
      <c r="G6" s="154">
        <f>D6+C6</f>
        <v>1521</v>
      </c>
      <c r="H6" s="139">
        <v>874</v>
      </c>
    </row>
    <row r="7" spans="1:8">
      <c r="B7" s="16" t="s">
        <v>185</v>
      </c>
      <c r="C7" s="156"/>
      <c r="D7" s="156"/>
      <c r="E7" s="16"/>
      <c r="F7" s="16"/>
      <c r="G7" s="16">
        <v>0</v>
      </c>
      <c r="H7" s="139">
        <v>0</v>
      </c>
    </row>
    <row r="8" spans="1:8">
      <c r="B8" s="16" t="s">
        <v>186</v>
      </c>
      <c r="C8" s="156"/>
      <c r="D8" s="156"/>
      <c r="E8" s="156"/>
      <c r="F8" s="156"/>
      <c r="G8" s="157">
        <v>0</v>
      </c>
      <c r="H8" s="139">
        <v>0</v>
      </c>
    </row>
    <row r="9" spans="1:8">
      <c r="B9" s="13" t="s">
        <v>144</v>
      </c>
      <c r="C9" s="156"/>
      <c r="D9" s="156"/>
      <c r="E9" s="156"/>
      <c r="F9" s="156"/>
      <c r="G9" s="156"/>
      <c r="H9" s="142">
        <v>874</v>
      </c>
    </row>
    <row r="12" spans="1:8">
      <c r="B12" s="287" t="s">
        <v>585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RowHeight="15"/>
  <cols>
    <col min="1" max="1" width="3" style="117" customWidth="1"/>
    <col min="2" max="2" width="52.140625" style="117" bestFit="1" customWidth="1"/>
    <col min="3" max="3" width="13.85546875" style="117" bestFit="1" customWidth="1"/>
    <col min="4" max="4" width="14.7109375" style="117" customWidth="1"/>
    <col min="5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12" t="s">
        <v>188</v>
      </c>
    </row>
    <row r="5" spans="1:4">
      <c r="C5" s="151" t="s">
        <v>182</v>
      </c>
      <c r="D5" s="151" t="s">
        <v>183</v>
      </c>
    </row>
    <row r="6" spans="1:4">
      <c r="B6" s="16" t="s">
        <v>189</v>
      </c>
      <c r="C6" s="16">
        <v>0</v>
      </c>
      <c r="D6" s="16">
        <v>0</v>
      </c>
    </row>
    <row r="7" spans="1:4">
      <c r="B7" s="16" t="s">
        <v>190</v>
      </c>
      <c r="C7" s="152"/>
      <c r="D7" s="16">
        <v>0</v>
      </c>
    </row>
    <row r="8" spans="1:4">
      <c r="B8" s="16" t="s">
        <v>191</v>
      </c>
      <c r="C8" s="153"/>
      <c r="D8" s="16">
        <v>0</v>
      </c>
    </row>
    <row r="9" spans="1:4">
      <c r="B9" s="16" t="s">
        <v>192</v>
      </c>
      <c r="C9" s="16">
        <v>1521</v>
      </c>
      <c r="D9" s="16">
        <v>874</v>
      </c>
    </row>
    <row r="10" spans="1:4">
      <c r="B10" s="13" t="s">
        <v>193</v>
      </c>
      <c r="C10" s="13">
        <v>1521</v>
      </c>
      <c r="D10" s="13">
        <v>874</v>
      </c>
    </row>
    <row r="13" spans="1:4">
      <c r="B13" s="287" t="s">
        <v>585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3"/>
  <sheetViews>
    <sheetView showGridLines="0" zoomScaleNormal="100" workbookViewId="0"/>
  </sheetViews>
  <sheetFormatPr baseColWidth="10" defaultRowHeight="15"/>
  <cols>
    <col min="1" max="1" width="3" style="117" customWidth="1"/>
    <col min="2" max="2" width="15.85546875" style="117" bestFit="1" customWidth="1"/>
    <col min="3" max="6" width="14.5703125" style="117" customWidth="1"/>
    <col min="7" max="16384" width="11.42578125" style="117"/>
  </cols>
  <sheetData>
    <row r="1" spans="1:6" ht="6" customHeight="1"/>
    <row r="2" spans="1:6">
      <c r="A2" s="454" t="s">
        <v>28</v>
      </c>
      <c r="B2" s="454"/>
      <c r="C2" s="454"/>
      <c r="D2" s="454"/>
    </row>
    <row r="4" spans="1:6">
      <c r="B4" s="497" t="s">
        <v>195</v>
      </c>
      <c r="C4" s="497"/>
      <c r="D4" s="497"/>
      <c r="E4" s="497"/>
      <c r="F4" s="497"/>
    </row>
    <row r="6" spans="1:6">
      <c r="C6" s="498" t="s">
        <v>196</v>
      </c>
      <c r="D6" s="498"/>
      <c r="E6" s="498"/>
      <c r="F6" s="498"/>
    </row>
    <row r="7" spans="1:6">
      <c r="C7" s="498" t="s">
        <v>197</v>
      </c>
      <c r="D7" s="498"/>
      <c r="E7" s="498" t="s">
        <v>198</v>
      </c>
      <c r="F7" s="498"/>
    </row>
    <row r="8" spans="1:6">
      <c r="C8" s="150" t="s">
        <v>199</v>
      </c>
      <c r="D8" s="150" t="s">
        <v>200</v>
      </c>
      <c r="E8" s="150" t="s">
        <v>199</v>
      </c>
      <c r="F8" s="150" t="s">
        <v>200</v>
      </c>
    </row>
    <row r="9" spans="1:6">
      <c r="B9" s="16" t="s">
        <v>201</v>
      </c>
      <c r="C9" s="16">
        <v>0</v>
      </c>
      <c r="D9" s="16">
        <v>16</v>
      </c>
      <c r="E9" s="16">
        <v>0</v>
      </c>
      <c r="F9" s="139">
        <v>383</v>
      </c>
    </row>
    <row r="10" spans="1:6">
      <c r="B10" s="13" t="s">
        <v>113</v>
      </c>
      <c r="C10" s="13">
        <v>0</v>
      </c>
      <c r="D10" s="13">
        <v>16</v>
      </c>
      <c r="E10" s="13">
        <v>0</v>
      </c>
      <c r="F10" s="142">
        <v>383</v>
      </c>
    </row>
    <row r="13" spans="1:6">
      <c r="B13" s="287" t="s">
        <v>585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RowHeight="15"/>
  <cols>
    <col min="1" max="1" width="3" style="117" customWidth="1"/>
    <col min="2" max="2" width="16.140625" style="117" bestFit="1" customWidth="1"/>
    <col min="3" max="3" width="14.7109375" style="117" bestFit="1" customWidth="1"/>
    <col min="4" max="4" width="14.42578125" style="117" bestFit="1" customWidth="1"/>
    <col min="5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67" t="s">
        <v>203</v>
      </c>
    </row>
    <row r="6" spans="1:4">
      <c r="C6" s="16" t="s">
        <v>204</v>
      </c>
      <c r="D6" s="16" t="s">
        <v>205</v>
      </c>
    </row>
    <row r="7" spans="1:4">
      <c r="B7" s="13" t="s">
        <v>206</v>
      </c>
      <c r="C7" s="16">
        <v>0</v>
      </c>
      <c r="D7" s="16">
        <v>0</v>
      </c>
    </row>
    <row r="10" spans="1:4">
      <c r="B10" s="287" t="s">
        <v>585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"/>
  <sheetViews>
    <sheetView showGridLines="0" zoomScaleNormal="100" workbookViewId="0"/>
  </sheetViews>
  <sheetFormatPr baseColWidth="10" defaultRowHeight="15"/>
  <cols>
    <col min="1" max="1" width="3" style="117" customWidth="1"/>
    <col min="2" max="2" width="27.5703125" style="117" customWidth="1"/>
    <col min="3" max="4" width="12.7109375" style="117" customWidth="1"/>
    <col min="5" max="5" width="14" style="117" customWidth="1"/>
    <col min="6" max="16384" width="11.42578125" style="117"/>
  </cols>
  <sheetData>
    <row r="1" spans="1:8" ht="6" customHeight="1"/>
    <row r="2" spans="1:8">
      <c r="A2" s="454" t="s">
        <v>28</v>
      </c>
      <c r="B2" s="454"/>
      <c r="C2" s="454"/>
      <c r="D2" s="454"/>
    </row>
    <row r="4" spans="1:8" ht="18.75" customHeight="1">
      <c r="B4" s="123" t="s">
        <v>244</v>
      </c>
      <c r="C4" s="115" t="s">
        <v>390</v>
      </c>
      <c r="D4" s="115" t="s">
        <v>391</v>
      </c>
      <c r="E4" s="115" t="s">
        <v>392</v>
      </c>
      <c r="F4" s="115" t="s">
        <v>393</v>
      </c>
      <c r="G4" s="115" t="s">
        <v>394</v>
      </c>
      <c r="H4" s="115" t="s">
        <v>113</v>
      </c>
    </row>
    <row r="5" spans="1:8" ht="15" customHeight="1">
      <c r="B5" s="149" t="s">
        <v>395</v>
      </c>
      <c r="C5" s="339">
        <v>8</v>
      </c>
      <c r="D5" s="339">
        <v>9</v>
      </c>
      <c r="E5" s="339">
        <v>5</v>
      </c>
      <c r="F5" s="339">
        <v>-16</v>
      </c>
      <c r="G5" s="339">
        <v>-3</v>
      </c>
      <c r="H5" s="339">
        <v>3</v>
      </c>
    </row>
    <row r="6" spans="1:8">
      <c r="B6" s="149" t="s">
        <v>396</v>
      </c>
      <c r="C6" s="339">
        <v>1</v>
      </c>
      <c r="D6" s="339">
        <v>4</v>
      </c>
      <c r="E6" s="339">
        <v>0</v>
      </c>
      <c r="F6" s="339">
        <v>-1</v>
      </c>
      <c r="G6" s="339">
        <v>-3</v>
      </c>
      <c r="H6" s="339">
        <v>1</v>
      </c>
    </row>
    <row r="7" spans="1:8">
      <c r="B7" s="147" t="s">
        <v>113</v>
      </c>
      <c r="C7" s="340">
        <v>9</v>
      </c>
      <c r="D7" s="340">
        <v>13</v>
      </c>
      <c r="E7" s="340">
        <v>5</v>
      </c>
      <c r="F7" s="340">
        <v>-17</v>
      </c>
      <c r="G7" s="340">
        <v>-6</v>
      </c>
      <c r="H7" s="340">
        <v>4</v>
      </c>
    </row>
    <row r="8" spans="1:8">
      <c r="C8" s="109"/>
      <c r="D8" s="109"/>
      <c r="E8" s="109"/>
      <c r="F8" s="109"/>
      <c r="G8" s="109"/>
      <c r="H8" s="109"/>
    </row>
    <row r="10" spans="1:8">
      <c r="B10" s="287" t="s">
        <v>585</v>
      </c>
    </row>
  </sheetData>
  <mergeCells count="1">
    <mergeCell ref="A2:D2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23"/>
  <sheetViews>
    <sheetView showGridLines="0" zoomScaleNormal="100" workbookViewId="0"/>
  </sheetViews>
  <sheetFormatPr baseColWidth="10" defaultRowHeight="15"/>
  <cols>
    <col min="1" max="1" width="3" style="117" customWidth="1"/>
    <col min="2" max="2" width="48" style="117" customWidth="1"/>
    <col min="3" max="10" width="9.7109375" style="117" customWidth="1"/>
    <col min="11" max="16384" width="11.42578125" style="117"/>
  </cols>
  <sheetData>
    <row r="1" spans="1:10" ht="6" customHeight="1"/>
    <row r="2" spans="1:10">
      <c r="A2" s="454" t="s">
        <v>28</v>
      </c>
      <c r="B2" s="454"/>
      <c r="C2" s="454"/>
      <c r="D2" s="454"/>
    </row>
    <row r="4" spans="1:10" ht="30" customHeight="1">
      <c r="B4" s="123" t="s">
        <v>244</v>
      </c>
      <c r="C4" s="121" t="s">
        <v>113</v>
      </c>
      <c r="D4" s="121" t="s">
        <v>398</v>
      </c>
      <c r="E4" s="121" t="s">
        <v>399</v>
      </c>
      <c r="F4" s="121" t="s">
        <v>400</v>
      </c>
      <c r="G4" s="115" t="s">
        <v>401</v>
      </c>
      <c r="H4" s="115" t="s">
        <v>402</v>
      </c>
      <c r="I4" s="115" t="s">
        <v>403</v>
      </c>
      <c r="J4" s="115" t="s">
        <v>404</v>
      </c>
    </row>
    <row r="5" spans="1:10">
      <c r="B5" s="117" t="s">
        <v>222</v>
      </c>
      <c r="C5" s="341">
        <v>857</v>
      </c>
      <c r="D5" s="341">
        <v>856</v>
      </c>
      <c r="E5" s="342">
        <v>1</v>
      </c>
      <c r="F5" s="342"/>
      <c r="G5" s="342">
        <v>1</v>
      </c>
      <c r="H5" s="342"/>
      <c r="I5" s="342"/>
      <c r="J5" s="342"/>
    </row>
    <row r="6" spans="1:10">
      <c r="B6" s="117" t="s">
        <v>223</v>
      </c>
      <c r="C6" s="341">
        <v>1288</v>
      </c>
      <c r="D6" s="341">
        <v>1175</v>
      </c>
      <c r="E6" s="342">
        <v>113</v>
      </c>
      <c r="F6" s="342">
        <v>46</v>
      </c>
      <c r="G6" s="342">
        <v>11</v>
      </c>
      <c r="H6" s="342">
        <v>8</v>
      </c>
      <c r="I6" s="342">
        <v>8</v>
      </c>
      <c r="J6" s="342">
        <v>40</v>
      </c>
    </row>
    <row r="7" spans="1:10">
      <c r="B7" s="117" t="s">
        <v>224</v>
      </c>
      <c r="C7" s="341">
        <v>60346</v>
      </c>
      <c r="D7" s="341">
        <v>57136</v>
      </c>
      <c r="E7" s="342">
        <v>3210</v>
      </c>
      <c r="F7" s="342">
        <v>1054</v>
      </c>
      <c r="G7" s="342">
        <v>451</v>
      </c>
      <c r="H7" s="342">
        <v>24</v>
      </c>
      <c r="I7" s="342">
        <v>1065</v>
      </c>
      <c r="J7" s="342">
        <v>616</v>
      </c>
    </row>
    <row r="8" spans="1:10">
      <c r="B8" s="117" t="s">
        <v>405</v>
      </c>
      <c r="C8" s="341">
        <v>6789</v>
      </c>
      <c r="D8" s="341">
        <v>5988</v>
      </c>
      <c r="E8" s="342">
        <v>801</v>
      </c>
      <c r="F8" s="342"/>
      <c r="G8" s="342">
        <v>469</v>
      </c>
      <c r="H8" s="342"/>
      <c r="I8" s="342"/>
      <c r="J8" s="342">
        <v>332</v>
      </c>
    </row>
    <row r="9" spans="1:10">
      <c r="B9" s="117" t="s">
        <v>406</v>
      </c>
      <c r="C9" s="341">
        <v>1794</v>
      </c>
      <c r="D9" s="341">
        <v>1772</v>
      </c>
      <c r="E9" s="342">
        <v>22</v>
      </c>
      <c r="F9" s="342">
        <v>12</v>
      </c>
      <c r="G9" s="342">
        <v>1</v>
      </c>
      <c r="H9" s="342"/>
      <c r="I9" s="342">
        <v>8</v>
      </c>
      <c r="J9" s="342">
        <v>1</v>
      </c>
    </row>
    <row r="10" spans="1:10">
      <c r="B10" s="147" t="s">
        <v>407</v>
      </c>
      <c r="C10" s="344">
        <v>71074</v>
      </c>
      <c r="D10" s="344">
        <v>66927</v>
      </c>
      <c r="E10" s="344">
        <v>4147</v>
      </c>
      <c r="F10" s="344">
        <v>1112</v>
      </c>
      <c r="G10" s="344">
        <v>933</v>
      </c>
      <c r="H10" s="344">
        <v>32</v>
      </c>
      <c r="I10" s="344">
        <v>1081</v>
      </c>
      <c r="J10" s="344">
        <v>989</v>
      </c>
    </row>
    <row r="11" spans="1:10">
      <c r="B11" s="117" t="s">
        <v>408</v>
      </c>
      <c r="C11" s="342">
        <v>955</v>
      </c>
      <c r="D11" s="342">
        <v>943</v>
      </c>
      <c r="E11" s="342">
        <v>12</v>
      </c>
      <c r="F11" s="342">
        <v>8</v>
      </c>
      <c r="G11" s="342"/>
      <c r="H11" s="342"/>
      <c r="I11" s="342"/>
      <c r="J11" s="342">
        <v>4</v>
      </c>
    </row>
    <row r="12" spans="1:10">
      <c r="B12" s="117" t="s">
        <v>409</v>
      </c>
      <c r="C12" s="342">
        <v>34414</v>
      </c>
      <c r="D12" s="342">
        <v>34152</v>
      </c>
      <c r="E12" s="342">
        <v>262</v>
      </c>
      <c r="F12" s="342">
        <v>211</v>
      </c>
      <c r="G12" s="342">
        <v>33</v>
      </c>
      <c r="H12" s="342">
        <v>7</v>
      </c>
      <c r="I12" s="342"/>
      <c r="J12" s="342">
        <v>11</v>
      </c>
    </row>
    <row r="13" spans="1:10">
      <c r="B13" s="117" t="s">
        <v>236</v>
      </c>
      <c r="C13" s="342">
        <v>26980</v>
      </c>
      <c r="D13" s="342">
        <v>21354</v>
      </c>
      <c r="E13" s="342">
        <v>5626</v>
      </c>
      <c r="F13" s="343"/>
      <c r="G13" s="342">
        <v>5626</v>
      </c>
      <c r="H13" s="342"/>
      <c r="I13" s="342"/>
      <c r="J13" s="342"/>
    </row>
    <row r="14" spans="1:10">
      <c r="B14" s="117" t="s">
        <v>410</v>
      </c>
      <c r="C14" s="342">
        <v>1335</v>
      </c>
      <c r="D14" s="342">
        <v>1330</v>
      </c>
      <c r="E14" s="342">
        <v>5</v>
      </c>
      <c r="F14" s="342">
        <v>5</v>
      </c>
      <c r="G14" s="342"/>
      <c r="H14" s="342"/>
      <c r="I14" s="342"/>
      <c r="J14" s="342"/>
    </row>
    <row r="15" spans="1:10">
      <c r="B15" s="117" t="s">
        <v>237</v>
      </c>
      <c r="C15" s="342">
        <v>996</v>
      </c>
      <c r="D15" s="342">
        <v>996</v>
      </c>
      <c r="E15" s="342">
        <v>0</v>
      </c>
      <c r="F15" s="342"/>
      <c r="G15" s="342"/>
      <c r="H15" s="342"/>
      <c r="I15" s="342"/>
      <c r="J15" s="342"/>
    </row>
    <row r="16" spans="1:10">
      <c r="B16" s="148" t="s">
        <v>275</v>
      </c>
      <c r="C16" s="345">
        <v>6394</v>
      </c>
      <c r="D16" s="345">
        <v>6394</v>
      </c>
      <c r="E16" s="345">
        <v>0</v>
      </c>
      <c r="F16" s="345"/>
      <c r="G16" s="345"/>
      <c r="H16" s="345"/>
      <c r="I16" s="345"/>
      <c r="J16" s="345"/>
    </row>
    <row r="17" spans="2:10">
      <c r="B17" s="148" t="s">
        <v>411</v>
      </c>
      <c r="C17" s="345">
        <v>71074</v>
      </c>
      <c r="D17" s="345">
        <v>65169</v>
      </c>
      <c r="E17" s="345">
        <v>5905</v>
      </c>
      <c r="F17" s="345">
        <v>224</v>
      </c>
      <c r="G17" s="345">
        <v>5659</v>
      </c>
      <c r="H17" s="345">
        <v>7</v>
      </c>
      <c r="I17" s="345">
        <v>0</v>
      </c>
      <c r="J17" s="345">
        <v>15</v>
      </c>
    </row>
    <row r="18" spans="2:10">
      <c r="B18" s="149" t="s">
        <v>412</v>
      </c>
      <c r="C18" s="346"/>
      <c r="D18" s="346"/>
      <c r="E18" s="346">
        <v>1762</v>
      </c>
      <c r="F18" s="346">
        <v>-892</v>
      </c>
      <c r="G18" s="346">
        <v>4727</v>
      </c>
      <c r="H18" s="346">
        <v>-24</v>
      </c>
      <c r="I18" s="346">
        <v>-1073</v>
      </c>
      <c r="J18" s="346">
        <v>-976</v>
      </c>
    </row>
    <row r="19" spans="2:10">
      <c r="B19" s="148" t="s">
        <v>413</v>
      </c>
      <c r="C19" s="345"/>
      <c r="D19" s="345"/>
      <c r="E19" s="345">
        <v>4</v>
      </c>
      <c r="F19" s="345">
        <v>-4</v>
      </c>
      <c r="G19" s="345">
        <v>1</v>
      </c>
      <c r="H19" s="345">
        <v>1</v>
      </c>
      <c r="I19" s="345">
        <v>8</v>
      </c>
      <c r="J19" s="345">
        <v>-2</v>
      </c>
    </row>
    <row r="20" spans="2:10" ht="20.25" customHeight="1">
      <c r="B20" s="147" t="s">
        <v>414</v>
      </c>
      <c r="C20" s="112">
        <v>1</v>
      </c>
      <c r="D20" s="116"/>
      <c r="E20" s="116"/>
      <c r="F20" s="116"/>
      <c r="G20" s="116"/>
      <c r="H20" s="116"/>
      <c r="I20" s="116"/>
      <c r="J20" s="116"/>
    </row>
    <row r="21" spans="2:10">
      <c r="B21" s="149"/>
      <c r="C21" s="149"/>
      <c r="D21" s="149"/>
      <c r="E21" s="149"/>
      <c r="F21" s="149"/>
      <c r="G21" s="149"/>
      <c r="H21" s="149"/>
      <c r="I21" s="149"/>
      <c r="J21" s="149"/>
    </row>
    <row r="23" spans="2:10">
      <c r="B23" s="287" t="s">
        <v>585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13"/>
  <sheetViews>
    <sheetView showGridLines="0" zoomScaleNormal="100" workbookViewId="0"/>
  </sheetViews>
  <sheetFormatPr baseColWidth="10" defaultRowHeight="15"/>
  <cols>
    <col min="1" max="1" width="3" style="117" customWidth="1"/>
    <col min="2" max="2" width="30.5703125" style="117" bestFit="1" customWidth="1"/>
    <col min="3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12" t="s">
        <v>416</v>
      </c>
    </row>
    <row r="5" spans="1:4">
      <c r="B5" s="111" t="s">
        <v>122</v>
      </c>
      <c r="C5" s="124" t="s">
        <v>417</v>
      </c>
    </row>
    <row r="6" spans="1:4">
      <c r="B6" s="117" t="s">
        <v>418</v>
      </c>
      <c r="C6" s="146">
        <v>39</v>
      </c>
    </row>
    <row r="7" spans="1:4">
      <c r="B7" s="117" t="s">
        <v>419</v>
      </c>
      <c r="C7" s="146">
        <v>1</v>
      </c>
    </row>
    <row r="8" spans="1:4">
      <c r="B8" s="117" t="s">
        <v>420</v>
      </c>
      <c r="C8" s="146">
        <v>143</v>
      </c>
    </row>
    <row r="9" spans="1:4">
      <c r="B9" s="57" t="s">
        <v>421</v>
      </c>
      <c r="C9" s="125">
        <f>SUM(C6:C8)</f>
        <v>183</v>
      </c>
    </row>
    <row r="13" spans="1:4">
      <c r="B13" s="287" t="s">
        <v>585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37"/>
  <sheetViews>
    <sheetView showGridLines="0" zoomScaleNormal="100" workbookViewId="0"/>
  </sheetViews>
  <sheetFormatPr baseColWidth="10" defaultRowHeight="15"/>
  <cols>
    <col min="1" max="1" width="3" style="117" customWidth="1"/>
    <col min="2" max="2" width="11.42578125" style="117"/>
    <col min="3" max="3" width="50.7109375" style="117" customWidth="1"/>
    <col min="4" max="16384" width="11.42578125" style="117"/>
  </cols>
  <sheetData>
    <row r="2" spans="1:4">
      <c r="A2" s="454" t="s">
        <v>28</v>
      </c>
      <c r="B2" s="454"/>
      <c r="C2" s="454"/>
      <c r="D2" s="454"/>
    </row>
    <row r="4" spans="1:4">
      <c r="B4" s="143" t="s">
        <v>428</v>
      </c>
      <c r="C4" s="143" t="s">
        <v>429</v>
      </c>
      <c r="D4" s="143" t="s">
        <v>430</v>
      </c>
    </row>
    <row r="5" spans="1:4">
      <c r="B5" s="145" t="s">
        <v>431</v>
      </c>
      <c r="C5" s="145" t="s">
        <v>432</v>
      </c>
      <c r="D5" s="145"/>
    </row>
    <row r="6" spans="1:4">
      <c r="B6" s="145" t="s">
        <v>433</v>
      </c>
      <c r="C6" s="145" t="s">
        <v>434</v>
      </c>
      <c r="D6" s="145" t="s">
        <v>435</v>
      </c>
    </row>
    <row r="7" spans="1:4">
      <c r="B7" s="145" t="s">
        <v>436</v>
      </c>
      <c r="C7" s="145" t="s">
        <v>434</v>
      </c>
      <c r="D7" s="145" t="s">
        <v>435</v>
      </c>
    </row>
    <row r="8" spans="1:4">
      <c r="B8" s="145" t="s">
        <v>437</v>
      </c>
      <c r="C8" s="145" t="s">
        <v>438</v>
      </c>
      <c r="D8" s="145" t="s">
        <v>435</v>
      </c>
    </row>
    <row r="9" spans="1:4">
      <c r="B9" s="145" t="s">
        <v>439</v>
      </c>
      <c r="C9" s="145" t="s">
        <v>438</v>
      </c>
      <c r="D9" s="145" t="s">
        <v>435</v>
      </c>
    </row>
    <row r="10" spans="1:4">
      <c r="B10" s="145" t="s">
        <v>440</v>
      </c>
      <c r="C10" s="145" t="s">
        <v>438</v>
      </c>
      <c r="D10" s="145"/>
    </row>
    <row r="11" spans="1:4">
      <c r="B11" s="145" t="s">
        <v>441</v>
      </c>
      <c r="C11" s="145" t="s">
        <v>430</v>
      </c>
      <c r="D11" s="145" t="s">
        <v>435</v>
      </c>
    </row>
    <row r="12" spans="1:4">
      <c r="B12" s="145" t="s">
        <v>442</v>
      </c>
      <c r="C12" s="145" t="s">
        <v>430</v>
      </c>
      <c r="D12" s="145" t="s">
        <v>435</v>
      </c>
    </row>
    <row r="13" spans="1:4">
      <c r="B13" s="145" t="s">
        <v>443</v>
      </c>
      <c r="C13" s="145" t="s">
        <v>444</v>
      </c>
      <c r="D13" s="145" t="s">
        <v>435</v>
      </c>
    </row>
    <row r="14" spans="1:4">
      <c r="B14" s="145" t="s">
        <v>445</v>
      </c>
      <c r="C14" s="145" t="s">
        <v>444</v>
      </c>
      <c r="D14" s="145" t="s">
        <v>435</v>
      </c>
    </row>
    <row r="15" spans="1:4">
      <c r="B15" s="145" t="s">
        <v>446</v>
      </c>
      <c r="C15" s="145" t="s">
        <v>447</v>
      </c>
      <c r="D15" s="145"/>
    </row>
    <row r="16" spans="1:4">
      <c r="B16" s="145" t="s">
        <v>448</v>
      </c>
      <c r="C16" s="145" t="s">
        <v>447</v>
      </c>
      <c r="D16" s="145" t="s">
        <v>435</v>
      </c>
    </row>
    <row r="17" spans="2:4">
      <c r="B17" s="145" t="s">
        <v>449</v>
      </c>
      <c r="C17" s="145" t="s">
        <v>447</v>
      </c>
      <c r="D17" s="145" t="s">
        <v>435</v>
      </c>
    </row>
    <row r="18" spans="2:4">
      <c r="B18" s="145" t="s">
        <v>450</v>
      </c>
      <c r="C18" s="145" t="s">
        <v>451</v>
      </c>
      <c r="D18" s="145"/>
    </row>
    <row r="19" spans="2:4">
      <c r="B19" s="145" t="s">
        <v>452</v>
      </c>
      <c r="C19" s="145" t="s">
        <v>453</v>
      </c>
      <c r="D19" s="145" t="s">
        <v>435</v>
      </c>
    </row>
    <row r="20" spans="2:4">
      <c r="B20" s="145" t="s">
        <v>454</v>
      </c>
      <c r="C20" s="145" t="s">
        <v>453</v>
      </c>
      <c r="D20" s="145" t="s">
        <v>435</v>
      </c>
    </row>
    <row r="21" spans="2:4">
      <c r="B21" s="145" t="s">
        <v>455</v>
      </c>
      <c r="C21" s="145" t="s">
        <v>456</v>
      </c>
      <c r="D21" s="145"/>
    </row>
    <row r="22" spans="2:4">
      <c r="B22" s="145" t="s">
        <v>457</v>
      </c>
      <c r="C22" s="145" t="s">
        <v>458</v>
      </c>
      <c r="D22" s="145"/>
    </row>
    <row r="23" spans="2:4">
      <c r="B23" s="145" t="s">
        <v>459</v>
      </c>
      <c r="C23" s="145" t="s">
        <v>458</v>
      </c>
      <c r="D23" s="145" t="s">
        <v>435</v>
      </c>
    </row>
    <row r="24" spans="2:4">
      <c r="B24" s="145" t="s">
        <v>460</v>
      </c>
      <c r="C24" s="145" t="s">
        <v>458</v>
      </c>
      <c r="D24" s="145"/>
    </row>
    <row r="25" spans="2:4">
      <c r="B25" s="145" t="s">
        <v>461</v>
      </c>
      <c r="C25" s="145" t="s">
        <v>462</v>
      </c>
      <c r="D25" s="145"/>
    </row>
    <row r="26" spans="2:4">
      <c r="B26" s="145" t="s">
        <v>463</v>
      </c>
      <c r="C26" s="145" t="s">
        <v>464</v>
      </c>
      <c r="D26" s="145" t="s">
        <v>435</v>
      </c>
    </row>
    <row r="27" spans="2:4">
      <c r="B27" s="145" t="s">
        <v>465</v>
      </c>
      <c r="C27" s="145" t="s">
        <v>458</v>
      </c>
      <c r="D27" s="145" t="s">
        <v>435</v>
      </c>
    </row>
    <row r="28" spans="2:4">
      <c r="B28" s="145" t="s">
        <v>466</v>
      </c>
      <c r="C28" s="145" t="s">
        <v>462</v>
      </c>
      <c r="D28" s="145" t="s">
        <v>435</v>
      </c>
    </row>
    <row r="29" spans="2:4">
      <c r="B29" s="145" t="s">
        <v>467</v>
      </c>
      <c r="C29" s="145" t="s">
        <v>468</v>
      </c>
      <c r="D29" s="145" t="s">
        <v>435</v>
      </c>
    </row>
    <row r="30" spans="2:4">
      <c r="B30" s="145" t="s">
        <v>469</v>
      </c>
      <c r="C30" s="145" t="s">
        <v>221</v>
      </c>
      <c r="D30" s="145"/>
    </row>
    <row r="31" spans="2:4">
      <c r="B31" s="145" t="s">
        <v>470</v>
      </c>
      <c r="C31" s="145" t="s">
        <v>221</v>
      </c>
      <c r="D31" s="145" t="s">
        <v>435</v>
      </c>
    </row>
    <row r="32" spans="2:4">
      <c r="B32" s="145" t="s">
        <v>471</v>
      </c>
      <c r="C32" s="145" t="s">
        <v>221</v>
      </c>
      <c r="D32" s="145" t="s">
        <v>435</v>
      </c>
    </row>
    <row r="33" spans="2:4">
      <c r="B33" s="145" t="s">
        <v>472</v>
      </c>
      <c r="C33" s="145" t="s">
        <v>221</v>
      </c>
      <c r="D33" s="145" t="s">
        <v>435</v>
      </c>
    </row>
    <row r="34" spans="2:4">
      <c r="B34" s="145" t="s">
        <v>473</v>
      </c>
      <c r="C34" s="145" t="s">
        <v>221</v>
      </c>
      <c r="D34" s="145" t="s">
        <v>435</v>
      </c>
    </row>
    <row r="37" spans="2:4">
      <c r="B37" s="287" t="s">
        <v>585</v>
      </c>
    </row>
  </sheetData>
  <mergeCells count="1">
    <mergeCell ref="A2:D2"/>
  </mergeCells>
  <hyperlinks>
    <hyperlink ref="A2:D2" location="Innholdsfortegnelse!A1" display="Innholdsfortegnelse" xr:uid="{00000000-0004-0000-2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showGridLines="0" zoomScaleNormal="100" workbookViewId="0"/>
  </sheetViews>
  <sheetFormatPr baseColWidth="10" defaultRowHeight="15"/>
  <cols>
    <col min="1" max="1" width="3" style="75" customWidth="1"/>
    <col min="2" max="2" width="28" style="75" bestFit="1" customWidth="1"/>
    <col min="3" max="16384" width="11.42578125" style="75"/>
  </cols>
  <sheetData>
    <row r="1" spans="1:11" ht="6" customHeight="1"/>
    <row r="2" spans="1:11">
      <c r="A2" s="454" t="s">
        <v>28</v>
      </c>
      <c r="B2" s="454"/>
      <c r="C2" s="454"/>
      <c r="D2" s="454"/>
    </row>
    <row r="4" spans="1:11">
      <c r="B4" s="68" t="s">
        <v>208</v>
      </c>
    </row>
    <row r="5" spans="1:11">
      <c r="B5" s="69"/>
    </row>
    <row r="6" spans="1:11">
      <c r="B6" s="212"/>
      <c r="C6" s="455" t="s">
        <v>30</v>
      </c>
      <c r="D6" s="455"/>
      <c r="E6" s="455"/>
      <c r="F6" s="456" t="s">
        <v>31</v>
      </c>
      <c r="G6" s="456"/>
      <c r="H6" s="456"/>
      <c r="I6" s="455" t="s">
        <v>32</v>
      </c>
      <c r="J6" s="455"/>
      <c r="K6" s="455"/>
    </row>
    <row r="7" spans="1:11">
      <c r="B7" s="212"/>
      <c r="C7" s="70" t="s">
        <v>8</v>
      </c>
      <c r="D7" s="70"/>
      <c r="E7" s="70" t="s">
        <v>209</v>
      </c>
      <c r="F7" s="71" t="s">
        <v>8</v>
      </c>
      <c r="G7" s="71"/>
      <c r="H7" s="71" t="s">
        <v>209</v>
      </c>
      <c r="I7" s="70" t="s">
        <v>8</v>
      </c>
      <c r="J7" s="70"/>
      <c r="K7" s="70" t="s">
        <v>209</v>
      </c>
    </row>
    <row r="8" spans="1:11">
      <c r="B8" s="212"/>
      <c r="C8" s="331" t="s">
        <v>662</v>
      </c>
      <c r="D8" s="332" t="s">
        <v>589</v>
      </c>
      <c r="E8" s="332"/>
      <c r="F8" s="333" t="s">
        <v>662</v>
      </c>
      <c r="G8" s="333" t="s">
        <v>589</v>
      </c>
      <c r="H8" s="333"/>
      <c r="I8" s="331" t="s">
        <v>662</v>
      </c>
      <c r="J8" s="331" t="s">
        <v>589</v>
      </c>
      <c r="K8" s="332"/>
    </row>
    <row r="9" spans="1:11">
      <c r="B9" s="72" t="s">
        <v>210</v>
      </c>
      <c r="C9" s="73">
        <f>SUM(C10:C11)</f>
        <v>32884</v>
      </c>
      <c r="D9" s="73">
        <f>SUM(D10:D11)</f>
        <v>30794</v>
      </c>
      <c r="E9" s="73">
        <f>SUM(E10:E11)</f>
        <v>2630.7200000000003</v>
      </c>
      <c r="F9" s="74">
        <f>SUM(F10:F11)</f>
        <v>34650</v>
      </c>
      <c r="G9" s="74">
        <f t="shared" ref="G9:H9" si="0">SUM(G10:G11)</f>
        <v>32391</v>
      </c>
      <c r="H9" s="74">
        <f t="shared" si="0"/>
        <v>2772</v>
      </c>
      <c r="I9" s="73">
        <f t="shared" ref="I9:K9" si="1">SUM(I10:I11)</f>
        <v>5201</v>
      </c>
      <c r="J9" s="73">
        <f t="shared" si="1"/>
        <v>5042</v>
      </c>
      <c r="K9" s="73">
        <f t="shared" si="1"/>
        <v>416.08000000000004</v>
      </c>
    </row>
    <row r="10" spans="1:11">
      <c r="B10" s="212" t="s">
        <v>211</v>
      </c>
      <c r="C10" s="188">
        <v>2187</v>
      </c>
      <c r="D10" s="188">
        <v>1795</v>
      </c>
      <c r="E10" s="188">
        <f>+C10*0.08</f>
        <v>174.96</v>
      </c>
      <c r="F10" s="189">
        <v>8878</v>
      </c>
      <c r="G10" s="189">
        <v>7995</v>
      </c>
      <c r="H10" s="189">
        <f>+F10*0.08</f>
        <v>710.24</v>
      </c>
      <c r="I10" s="188">
        <v>313</v>
      </c>
      <c r="J10" s="188">
        <v>505</v>
      </c>
      <c r="K10" s="188">
        <f t="shared" ref="K10:K16" si="2">+I10*0.08</f>
        <v>25.04</v>
      </c>
    </row>
    <row r="11" spans="1:11">
      <c r="B11" s="212" t="s">
        <v>212</v>
      </c>
      <c r="C11" s="188">
        <v>30697</v>
      </c>
      <c r="D11" s="188">
        <v>28999</v>
      </c>
      <c r="E11" s="188">
        <f t="shared" ref="E11:E16" si="3">+C11*0.08</f>
        <v>2455.7600000000002</v>
      </c>
      <c r="F11" s="189">
        <v>25772</v>
      </c>
      <c r="G11" s="189">
        <v>24396</v>
      </c>
      <c r="H11" s="189">
        <f>+F11*0.08</f>
        <v>2061.7600000000002</v>
      </c>
      <c r="I11" s="188">
        <v>4888</v>
      </c>
      <c r="J11" s="188">
        <v>4537</v>
      </c>
      <c r="K11" s="334">
        <f t="shared" si="2"/>
        <v>391.04</v>
      </c>
    </row>
    <row r="12" spans="1:11">
      <c r="B12" s="72" t="s">
        <v>213</v>
      </c>
      <c r="C12" s="73">
        <v>0</v>
      </c>
      <c r="D12" s="73">
        <v>0</v>
      </c>
      <c r="E12" s="73">
        <f t="shared" si="3"/>
        <v>0</v>
      </c>
      <c r="F12" s="74">
        <v>0</v>
      </c>
      <c r="G12" s="74">
        <v>0</v>
      </c>
      <c r="H12" s="74">
        <f t="shared" ref="H12:H16" si="4">+F12*0.08</f>
        <v>0</v>
      </c>
      <c r="I12" s="73">
        <v>0</v>
      </c>
      <c r="J12" s="73">
        <v>0</v>
      </c>
      <c r="K12" s="73">
        <f t="shared" si="2"/>
        <v>0</v>
      </c>
    </row>
    <row r="13" spans="1:11">
      <c r="B13" s="72" t="s">
        <v>214</v>
      </c>
      <c r="C13" s="73">
        <v>532</v>
      </c>
      <c r="D13" s="73">
        <v>554</v>
      </c>
      <c r="E13" s="73">
        <f t="shared" si="3"/>
        <v>42.56</v>
      </c>
      <c r="F13" s="74">
        <v>64</v>
      </c>
      <c r="G13" s="74">
        <v>55</v>
      </c>
      <c r="H13" s="74">
        <f t="shared" si="4"/>
        <v>5.12</v>
      </c>
      <c r="I13" s="73">
        <v>468</v>
      </c>
      <c r="J13" s="73">
        <v>498</v>
      </c>
      <c r="K13" s="73">
        <f t="shared" si="2"/>
        <v>37.44</v>
      </c>
    </row>
    <row r="14" spans="1:11">
      <c r="B14" s="72" t="s">
        <v>215</v>
      </c>
      <c r="C14" s="73">
        <v>0</v>
      </c>
      <c r="D14" s="73">
        <v>0</v>
      </c>
      <c r="E14" s="73">
        <f t="shared" si="3"/>
        <v>0</v>
      </c>
      <c r="F14" s="74">
        <v>0</v>
      </c>
      <c r="G14" s="74">
        <v>0</v>
      </c>
      <c r="H14" s="189">
        <f t="shared" si="4"/>
        <v>0</v>
      </c>
      <c r="I14" s="73">
        <v>0</v>
      </c>
      <c r="J14" s="73">
        <v>0</v>
      </c>
      <c r="K14" s="73">
        <f t="shared" si="2"/>
        <v>0</v>
      </c>
    </row>
    <row r="15" spans="1:11">
      <c r="B15" s="72" t="s">
        <v>216</v>
      </c>
      <c r="C15" s="73">
        <v>2582</v>
      </c>
      <c r="D15" s="73">
        <v>2582</v>
      </c>
      <c r="E15" s="73">
        <f t="shared" si="3"/>
        <v>206.56</v>
      </c>
      <c r="F15" s="74">
        <v>2434</v>
      </c>
      <c r="G15" s="74">
        <v>2434</v>
      </c>
      <c r="H15" s="74">
        <f t="shared" si="4"/>
        <v>194.72</v>
      </c>
      <c r="I15" s="73">
        <v>477</v>
      </c>
      <c r="J15" s="73">
        <v>486</v>
      </c>
      <c r="K15" s="73">
        <f t="shared" si="2"/>
        <v>38.160000000000004</v>
      </c>
    </row>
    <row r="16" spans="1:11">
      <c r="B16" s="72" t="s">
        <v>217</v>
      </c>
      <c r="C16" s="73">
        <v>0</v>
      </c>
      <c r="D16" s="73">
        <v>460</v>
      </c>
      <c r="E16" s="188">
        <f t="shared" si="3"/>
        <v>0</v>
      </c>
      <c r="F16" s="74">
        <v>0</v>
      </c>
      <c r="G16" s="74">
        <v>0</v>
      </c>
      <c r="H16" s="189">
        <f t="shared" si="4"/>
        <v>0</v>
      </c>
      <c r="I16" s="73">
        <v>4281</v>
      </c>
      <c r="J16" s="73">
        <v>3944</v>
      </c>
      <c r="K16" s="188">
        <f t="shared" si="2"/>
        <v>342.48</v>
      </c>
    </row>
    <row r="17" spans="2:11">
      <c r="B17" s="72" t="s">
        <v>144</v>
      </c>
      <c r="C17" s="73">
        <f>+C9+C12+C13+C14+C15+C16</f>
        <v>35998</v>
      </c>
      <c r="D17" s="73">
        <f t="shared" ref="D17:E17" si="5">+D9+D12+D13+D14+D15+D16</f>
        <v>34390</v>
      </c>
      <c r="E17" s="73">
        <f t="shared" si="5"/>
        <v>2879.84</v>
      </c>
      <c r="F17" s="74">
        <f>+F9+F12+F13+F14+F15+F16</f>
        <v>37148</v>
      </c>
      <c r="G17" s="74">
        <f t="shared" ref="G17:H17" si="6">+G9+G12+G13+G14+G15+G16</f>
        <v>34880</v>
      </c>
      <c r="H17" s="74">
        <f t="shared" si="6"/>
        <v>2971.8399999999997</v>
      </c>
      <c r="I17" s="73">
        <f t="shared" ref="I17:K17" si="7">+I9+I12+I13+I14+I15+I16</f>
        <v>10427</v>
      </c>
      <c r="J17" s="73">
        <f t="shared" si="7"/>
        <v>9970</v>
      </c>
      <c r="K17" s="73">
        <f t="shared" si="7"/>
        <v>834.16000000000008</v>
      </c>
    </row>
    <row r="18" spans="2:11" ht="11.25" customHeight="1"/>
    <row r="20" spans="2:11">
      <c r="B20" s="291" t="s">
        <v>585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C9:I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75" customWidth="1"/>
    <col min="2" max="2" width="53.7109375" style="75" bestFit="1" customWidth="1"/>
    <col min="3" max="3" width="8.5703125" style="75" bestFit="1" customWidth="1"/>
    <col min="4" max="4" width="12.7109375" style="75" bestFit="1" customWidth="1"/>
    <col min="5" max="5" width="14" style="75" bestFit="1" customWidth="1"/>
    <col min="6" max="6" width="14" style="75" customWidth="1"/>
    <col min="7" max="7" width="6.5703125" style="75" bestFit="1" customWidth="1"/>
    <col min="8" max="16384" width="11.42578125" style="75"/>
  </cols>
  <sheetData>
    <row r="1" spans="1:10" ht="6" customHeight="1"/>
    <row r="2" spans="1:10">
      <c r="A2" s="454" t="s">
        <v>28</v>
      </c>
      <c r="B2" s="454"/>
      <c r="C2" s="454"/>
      <c r="D2" s="454"/>
    </row>
    <row r="4" spans="1:10" s="17" customFormat="1">
      <c r="B4" s="457" t="s">
        <v>219</v>
      </c>
      <c r="C4" s="457"/>
      <c r="D4" s="457"/>
      <c r="E4" s="457"/>
      <c r="F4" s="457"/>
      <c r="G4" s="457"/>
    </row>
    <row r="5" spans="1:10">
      <c r="B5" s="81"/>
      <c r="C5" s="126"/>
      <c r="D5" s="458" t="s">
        <v>422</v>
      </c>
      <c r="E5" s="458"/>
      <c r="F5" s="458"/>
      <c r="G5" s="458"/>
      <c r="H5" s="127"/>
      <c r="I5" s="459"/>
      <c r="J5" s="459"/>
    </row>
    <row r="6" spans="1:10">
      <c r="B6" s="128" t="s">
        <v>220</v>
      </c>
      <c r="C6" s="129" t="s">
        <v>423</v>
      </c>
      <c r="D6" s="76" t="s">
        <v>424</v>
      </c>
      <c r="E6" s="76" t="s">
        <v>425</v>
      </c>
      <c r="F6" s="76" t="s">
        <v>426</v>
      </c>
      <c r="G6" s="76" t="s">
        <v>427</v>
      </c>
    </row>
    <row r="7" spans="1:10">
      <c r="B7" s="84" t="s">
        <v>222</v>
      </c>
      <c r="C7" s="433">
        <v>857</v>
      </c>
      <c r="D7" s="443">
        <v>857</v>
      </c>
      <c r="E7" s="78"/>
      <c r="F7" s="78"/>
      <c r="G7" s="78"/>
    </row>
    <row r="8" spans="1:10">
      <c r="B8" s="130" t="s">
        <v>223</v>
      </c>
      <c r="C8" s="433">
        <v>1288</v>
      </c>
      <c r="D8" s="443">
        <v>1288</v>
      </c>
      <c r="E8" s="443"/>
      <c r="F8" s="443"/>
      <c r="G8" s="443"/>
    </row>
    <row r="9" spans="1:10">
      <c r="B9" s="84" t="s">
        <v>224</v>
      </c>
      <c r="C9" s="433">
        <v>60346</v>
      </c>
      <c r="D9" s="443">
        <v>60346</v>
      </c>
      <c r="E9" s="443"/>
      <c r="F9" s="443"/>
      <c r="G9" s="443"/>
    </row>
    <row r="10" spans="1:10">
      <c r="B10" s="84" t="s">
        <v>225</v>
      </c>
      <c r="C10" s="433">
        <v>6789</v>
      </c>
      <c r="D10" s="443">
        <v>6789</v>
      </c>
      <c r="E10" s="443"/>
      <c r="F10" s="443"/>
      <c r="G10" s="443"/>
    </row>
    <row r="11" spans="1:10">
      <c r="B11" s="84" t="s">
        <v>226</v>
      </c>
      <c r="C11" s="433">
        <v>1209</v>
      </c>
      <c r="D11" s="443">
        <v>1209</v>
      </c>
      <c r="E11" s="443">
        <v>241</v>
      </c>
      <c r="F11" s="443"/>
      <c r="G11" s="443"/>
    </row>
    <row r="12" spans="1:10">
      <c r="B12" s="84" t="s">
        <v>227</v>
      </c>
      <c r="C12" s="433">
        <v>182</v>
      </c>
      <c r="D12" s="443"/>
      <c r="E12" s="443"/>
      <c r="F12" s="443">
        <v>182</v>
      </c>
      <c r="G12" s="443"/>
    </row>
    <row r="13" spans="1:10">
      <c r="B13" s="84" t="s">
        <v>228</v>
      </c>
      <c r="C13" s="433">
        <v>0</v>
      </c>
      <c r="D13" s="443"/>
      <c r="E13" s="443"/>
      <c r="F13" s="443"/>
      <c r="G13" s="443">
        <v>0</v>
      </c>
    </row>
    <row r="14" spans="1:10">
      <c r="B14" s="84" t="s">
        <v>229</v>
      </c>
      <c r="C14" s="433">
        <v>0</v>
      </c>
      <c r="D14" s="443"/>
      <c r="E14" s="443"/>
      <c r="F14" s="443"/>
      <c r="G14" s="443">
        <v>0</v>
      </c>
    </row>
    <row r="15" spans="1:10">
      <c r="B15" s="84" t="s">
        <v>230</v>
      </c>
      <c r="C15" s="433">
        <v>0</v>
      </c>
      <c r="D15" s="443"/>
      <c r="E15" s="443"/>
      <c r="F15" s="443"/>
      <c r="G15" s="443">
        <v>0</v>
      </c>
    </row>
    <row r="16" spans="1:10">
      <c r="B16" s="84" t="s">
        <v>231</v>
      </c>
      <c r="C16" s="433">
        <v>54</v>
      </c>
      <c r="D16" s="443"/>
      <c r="E16" s="443"/>
      <c r="F16" s="443"/>
      <c r="G16" s="443">
        <v>54</v>
      </c>
    </row>
    <row r="17" spans="2:7">
      <c r="B17" s="84" t="s">
        <v>232</v>
      </c>
      <c r="C17" s="433">
        <v>42</v>
      </c>
      <c r="D17" s="443"/>
      <c r="E17" s="443"/>
      <c r="F17" s="443"/>
      <c r="G17" s="443">
        <v>42</v>
      </c>
    </row>
    <row r="18" spans="2:7">
      <c r="B18" s="84" t="s">
        <v>233</v>
      </c>
      <c r="C18" s="433">
        <v>220</v>
      </c>
      <c r="D18" s="443"/>
      <c r="E18" s="443"/>
      <c r="F18" s="443"/>
      <c r="G18" s="443">
        <v>220</v>
      </c>
    </row>
    <row r="19" spans="2:7">
      <c r="B19" s="84" t="s">
        <v>234</v>
      </c>
      <c r="C19" s="441">
        <v>87</v>
      </c>
      <c r="D19" s="444"/>
      <c r="E19" s="444"/>
      <c r="F19" s="444"/>
      <c r="G19" s="444">
        <v>87</v>
      </c>
    </row>
    <row r="20" spans="2:7">
      <c r="B20" s="131" t="s">
        <v>235</v>
      </c>
      <c r="C20" s="442">
        <f>SUM(C7:C19)</f>
        <v>71074</v>
      </c>
      <c r="D20" s="442">
        <f t="shared" ref="D20:G20" si="0">SUM(D7:D19)</f>
        <v>70489</v>
      </c>
      <c r="E20" s="442">
        <f t="shared" si="0"/>
        <v>241</v>
      </c>
      <c r="F20" s="442">
        <f t="shared" si="0"/>
        <v>182</v>
      </c>
      <c r="G20" s="442">
        <f t="shared" si="0"/>
        <v>403</v>
      </c>
    </row>
    <row r="21" spans="2:7">
      <c r="B21" s="132"/>
      <c r="C21" s="133"/>
      <c r="D21" s="133"/>
      <c r="E21" s="133"/>
      <c r="F21" s="133"/>
      <c r="G21" s="133"/>
    </row>
    <row r="23" spans="2:7">
      <c r="B23" s="291" t="s">
        <v>238</v>
      </c>
      <c r="C23" s="291"/>
      <c r="D23" s="291"/>
    </row>
    <row r="24" spans="2:7">
      <c r="B24" s="291" t="s">
        <v>585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showGridLines="0" zoomScaleNormal="100" workbookViewId="0">
      <selection activeCell="A2" sqref="A2:D2"/>
    </sheetView>
  </sheetViews>
  <sheetFormatPr baseColWidth="10" defaultRowHeight="15"/>
  <cols>
    <col min="1" max="1" width="3" style="75" customWidth="1"/>
    <col min="2" max="2" width="39" style="75" bestFit="1" customWidth="1"/>
    <col min="3" max="3" width="13.5703125" style="75" bestFit="1" customWidth="1"/>
    <col min="4" max="16384" width="11.42578125" style="75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460" t="s">
        <v>474</v>
      </c>
      <c r="C4" s="460"/>
    </row>
    <row r="5" spans="1:4">
      <c r="B5" s="460" t="s">
        <v>475</v>
      </c>
      <c r="C5" s="460"/>
    </row>
    <row r="7" spans="1:4">
      <c r="B7" s="134" t="s">
        <v>240</v>
      </c>
      <c r="C7" s="445">
        <v>70185</v>
      </c>
    </row>
    <row r="8" spans="1:4">
      <c r="B8" s="75" t="s">
        <v>49</v>
      </c>
      <c r="C8" s="446">
        <v>7799</v>
      </c>
    </row>
    <row r="9" spans="1:4">
      <c r="B9" s="75" t="s">
        <v>250</v>
      </c>
      <c r="C9" s="446">
        <v>173</v>
      </c>
    </row>
    <row r="10" spans="1:4">
      <c r="B10" s="75" t="s">
        <v>241</v>
      </c>
      <c r="C10" s="446">
        <f>C11-C7-C8+C9</f>
        <v>-77</v>
      </c>
    </row>
    <row r="11" spans="1:4">
      <c r="B11" s="134" t="s">
        <v>242</v>
      </c>
      <c r="C11" s="445">
        <v>77734</v>
      </c>
    </row>
    <row r="14" spans="1:4">
      <c r="B14" s="291" t="s">
        <v>585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RowHeight="15"/>
  <cols>
    <col min="1" max="1" width="3" style="75" customWidth="1"/>
    <col min="2" max="2" width="61.42578125" style="75" bestFit="1" customWidth="1"/>
    <col min="3" max="5" width="22.42578125" style="75" customWidth="1"/>
    <col min="6" max="16384" width="11.42578125" style="75"/>
  </cols>
  <sheetData>
    <row r="1" spans="1:5" ht="6" customHeight="1"/>
    <row r="2" spans="1:5">
      <c r="A2" s="454" t="s">
        <v>28</v>
      </c>
      <c r="B2" s="454"/>
      <c r="C2" s="454"/>
      <c r="D2" s="454"/>
    </row>
    <row r="4" spans="1:5">
      <c r="B4" s="68" t="s">
        <v>7</v>
      </c>
    </row>
    <row r="5" spans="1:5">
      <c r="B5" s="79"/>
      <c r="C5" s="80" t="s">
        <v>244</v>
      </c>
      <c r="D5" s="80" t="s">
        <v>245</v>
      </c>
      <c r="E5" s="80" t="s">
        <v>246</v>
      </c>
    </row>
    <row r="6" spans="1:5">
      <c r="B6" s="81" t="s">
        <v>247</v>
      </c>
      <c r="C6" s="82">
        <v>1342</v>
      </c>
      <c r="D6" s="82">
        <v>1342</v>
      </c>
      <c r="E6" s="82">
        <v>1600</v>
      </c>
    </row>
    <row r="7" spans="1:5">
      <c r="B7" s="83" t="s">
        <v>659</v>
      </c>
      <c r="C7" s="82">
        <v>4394</v>
      </c>
      <c r="D7" s="82">
        <f>4166-1</f>
        <v>4165</v>
      </c>
      <c r="E7" s="82">
        <v>0</v>
      </c>
    </row>
    <row r="8" spans="1:5">
      <c r="B8" s="84" t="s">
        <v>248</v>
      </c>
      <c r="C8" s="85">
        <v>-14</v>
      </c>
      <c r="D8" s="85">
        <v>-13</v>
      </c>
      <c r="E8" s="85">
        <v>-1</v>
      </c>
    </row>
    <row r="9" spans="1:5">
      <c r="B9" s="83" t="s">
        <v>249</v>
      </c>
      <c r="C9" s="85">
        <v>0</v>
      </c>
      <c r="D9" s="85">
        <v>0</v>
      </c>
      <c r="E9" s="85">
        <v>0</v>
      </c>
    </row>
    <row r="10" spans="1:5">
      <c r="B10" s="83" t="s">
        <v>232</v>
      </c>
      <c r="C10" s="85">
        <f>-42-12</f>
        <v>-54</v>
      </c>
      <c r="D10" s="85">
        <f>-42-12</f>
        <v>-54</v>
      </c>
      <c r="E10" s="85">
        <v>0</v>
      </c>
    </row>
    <row r="11" spans="1:5">
      <c r="B11" s="84" t="s">
        <v>250</v>
      </c>
      <c r="C11" s="86">
        <v>-173</v>
      </c>
      <c r="D11" s="86">
        <v>-137</v>
      </c>
      <c r="E11" s="86">
        <v>-32</v>
      </c>
    </row>
    <row r="12" spans="1:5">
      <c r="B12" s="72" t="s">
        <v>5</v>
      </c>
      <c r="C12" s="74">
        <f>SUM(C6:C11)</f>
        <v>5495</v>
      </c>
      <c r="D12" s="74">
        <f>SUM(D6:D11)</f>
        <v>5303</v>
      </c>
      <c r="E12" s="74">
        <f>SUM(E6:E11)</f>
        <v>1567</v>
      </c>
    </row>
    <row r="13" spans="1:5">
      <c r="B13" s="75" t="s">
        <v>251</v>
      </c>
      <c r="C13" s="87">
        <v>546</v>
      </c>
      <c r="D13" s="87">
        <v>546</v>
      </c>
      <c r="E13" s="87">
        <v>0</v>
      </c>
    </row>
    <row r="14" spans="1:5">
      <c r="B14" s="75" t="s">
        <v>252</v>
      </c>
      <c r="C14" s="87">
        <v>0</v>
      </c>
      <c r="D14" s="87">
        <v>0</v>
      </c>
      <c r="E14" s="87">
        <v>0</v>
      </c>
    </row>
    <row r="15" spans="1:5">
      <c r="B15" s="72" t="s">
        <v>6</v>
      </c>
      <c r="C15" s="74">
        <f>SUM(C12:C14)</f>
        <v>6041</v>
      </c>
      <c r="D15" s="74">
        <f>SUM(D12:D14)</f>
        <v>5849</v>
      </c>
      <c r="E15" s="74">
        <f>SUM(E12:E14)</f>
        <v>1567</v>
      </c>
    </row>
    <row r="16" spans="1:5">
      <c r="B16" s="84" t="s">
        <v>253</v>
      </c>
      <c r="C16" s="87">
        <v>703</v>
      </c>
      <c r="D16" s="87">
        <v>703</v>
      </c>
      <c r="E16" s="87">
        <v>0</v>
      </c>
    </row>
    <row r="17" spans="2:5">
      <c r="B17" s="72" t="s">
        <v>7</v>
      </c>
      <c r="C17" s="74">
        <f>SUM(C15:C16)</f>
        <v>6744</v>
      </c>
      <c r="D17" s="74">
        <f>SUM(D15:D16)</f>
        <v>6552</v>
      </c>
      <c r="E17" s="74">
        <f>SUM(E15:E16)</f>
        <v>1567</v>
      </c>
    </row>
    <row r="20" spans="2:5">
      <c r="B20" s="291" t="s">
        <v>585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1"/>
  <sheetViews>
    <sheetView showGridLines="0" zoomScaleNormal="100" workbookViewId="0"/>
  </sheetViews>
  <sheetFormatPr baseColWidth="10" defaultRowHeight="15"/>
  <cols>
    <col min="1" max="1" width="3" style="75" customWidth="1"/>
    <col min="2" max="2" width="52.5703125" style="75" bestFit="1" customWidth="1"/>
    <col min="3" max="8" width="15.28515625" style="75" customWidth="1"/>
    <col min="9" max="16384" width="11.42578125" style="75"/>
  </cols>
  <sheetData>
    <row r="1" spans="1:8" ht="6" customHeight="1"/>
    <row r="2" spans="1:8">
      <c r="A2" s="454" t="s">
        <v>28</v>
      </c>
      <c r="B2" s="454"/>
      <c r="C2" s="454"/>
      <c r="D2" s="454"/>
    </row>
    <row r="4" spans="1:8">
      <c r="B4" s="68" t="s">
        <v>209</v>
      </c>
    </row>
    <row r="5" spans="1:8">
      <c r="B5" s="81"/>
      <c r="C5" s="461" t="s">
        <v>244</v>
      </c>
      <c r="D5" s="461"/>
      <c r="E5" s="462" t="s">
        <v>245</v>
      </c>
      <c r="F5" s="462"/>
      <c r="G5" s="461" t="s">
        <v>246</v>
      </c>
      <c r="H5" s="461"/>
    </row>
    <row r="6" spans="1:8">
      <c r="B6" s="88"/>
      <c r="C6" s="89" t="s">
        <v>254</v>
      </c>
      <c r="D6" s="89" t="s">
        <v>209</v>
      </c>
      <c r="E6" s="90" t="s">
        <v>254</v>
      </c>
      <c r="F6" s="90" t="s">
        <v>209</v>
      </c>
      <c r="G6" s="89" t="s">
        <v>254</v>
      </c>
      <c r="H6" s="89" t="s">
        <v>209</v>
      </c>
    </row>
    <row r="7" spans="1:8">
      <c r="B7" s="81" t="s">
        <v>255</v>
      </c>
      <c r="C7" s="91">
        <v>0</v>
      </c>
      <c r="D7" s="91">
        <f>+C7*0.08</f>
        <v>0</v>
      </c>
      <c r="E7" s="82">
        <v>0</v>
      </c>
      <c r="F7" s="82">
        <f>+E7*0.08</f>
        <v>0</v>
      </c>
      <c r="G7" s="91">
        <v>0</v>
      </c>
      <c r="H7" s="91">
        <f>+G7*0.08</f>
        <v>0</v>
      </c>
    </row>
    <row r="8" spans="1:8">
      <c r="B8" s="83" t="s">
        <v>256</v>
      </c>
      <c r="C8" s="92">
        <v>150</v>
      </c>
      <c r="D8" s="92">
        <f>+C8*0.08</f>
        <v>12</v>
      </c>
      <c r="E8" s="85">
        <v>150</v>
      </c>
      <c r="F8" s="85">
        <f>+E8*0.08</f>
        <v>12</v>
      </c>
      <c r="G8" s="92">
        <v>0</v>
      </c>
      <c r="H8" s="92">
        <f>+G8*0.08</f>
        <v>0</v>
      </c>
    </row>
    <row r="9" spans="1:8">
      <c r="B9" s="83" t="s">
        <v>257</v>
      </c>
      <c r="C9" s="92">
        <v>54</v>
      </c>
      <c r="D9" s="92">
        <f t="shared" ref="D9:D17" si="0">+C9*0.08</f>
        <v>4.32</v>
      </c>
      <c r="E9" s="85">
        <v>54</v>
      </c>
      <c r="F9" s="85">
        <f t="shared" ref="F9:F17" si="1">+E9*0.08</f>
        <v>4.32</v>
      </c>
      <c r="G9" s="92">
        <v>0</v>
      </c>
      <c r="H9" s="92">
        <f t="shared" ref="H9:H17" si="2">+G9*0.08</f>
        <v>0</v>
      </c>
    </row>
    <row r="10" spans="1:8">
      <c r="B10" s="83" t="s">
        <v>258</v>
      </c>
      <c r="C10" s="92">
        <v>472</v>
      </c>
      <c r="D10" s="92">
        <f t="shared" si="0"/>
        <v>37.76</v>
      </c>
      <c r="E10" s="85">
        <v>5068</v>
      </c>
      <c r="F10" s="85">
        <f t="shared" si="1"/>
        <v>405.44</v>
      </c>
      <c r="G10" s="92">
        <v>472</v>
      </c>
      <c r="H10" s="92">
        <f t="shared" si="2"/>
        <v>37.76</v>
      </c>
    </row>
    <row r="11" spans="1:8">
      <c r="B11" s="83" t="s">
        <v>259</v>
      </c>
      <c r="C11" s="92">
        <v>0</v>
      </c>
      <c r="D11" s="92">
        <f t="shared" si="0"/>
        <v>0</v>
      </c>
      <c r="E11" s="85">
        <v>123</v>
      </c>
      <c r="F11" s="85">
        <f t="shared" si="1"/>
        <v>9.84</v>
      </c>
      <c r="G11" s="92">
        <v>0</v>
      </c>
      <c r="H11" s="92">
        <f t="shared" si="2"/>
        <v>0</v>
      </c>
    </row>
    <row r="12" spans="1:8">
      <c r="B12" s="83" t="s">
        <v>260</v>
      </c>
      <c r="C12" s="92">
        <v>0</v>
      </c>
      <c r="D12" s="92">
        <f t="shared" si="0"/>
        <v>0</v>
      </c>
      <c r="E12" s="85">
        <v>0</v>
      </c>
      <c r="F12" s="85">
        <f t="shared" si="1"/>
        <v>0</v>
      </c>
      <c r="G12" s="92">
        <v>0</v>
      </c>
      <c r="H12" s="92">
        <f t="shared" si="2"/>
        <v>0</v>
      </c>
    </row>
    <row r="13" spans="1:8">
      <c r="B13" s="83" t="s">
        <v>261</v>
      </c>
      <c r="C13" s="92">
        <v>0</v>
      </c>
      <c r="D13" s="92">
        <f t="shared" si="0"/>
        <v>0</v>
      </c>
      <c r="E13" s="85">
        <v>0</v>
      </c>
      <c r="F13" s="85">
        <f t="shared" si="1"/>
        <v>0</v>
      </c>
      <c r="G13" s="92">
        <v>0</v>
      </c>
      <c r="H13" s="92">
        <f t="shared" si="2"/>
        <v>0</v>
      </c>
    </row>
    <row r="14" spans="1:8">
      <c r="B14" s="83" t="s">
        <v>262</v>
      </c>
      <c r="C14" s="92">
        <v>0</v>
      </c>
      <c r="D14" s="92">
        <f t="shared" si="0"/>
        <v>0</v>
      </c>
      <c r="E14" s="85">
        <v>0</v>
      </c>
      <c r="F14" s="85">
        <f t="shared" si="1"/>
        <v>0</v>
      </c>
      <c r="G14" s="92">
        <v>0</v>
      </c>
      <c r="H14" s="92">
        <f t="shared" si="2"/>
        <v>0</v>
      </c>
    </row>
    <row r="15" spans="1:8">
      <c r="B15" s="83" t="s">
        <v>263</v>
      </c>
      <c r="C15" s="92">
        <v>400</v>
      </c>
      <c r="D15" s="92">
        <f t="shared" si="0"/>
        <v>32</v>
      </c>
      <c r="E15" s="85">
        <v>464</v>
      </c>
      <c r="F15" s="85">
        <f t="shared" si="1"/>
        <v>37.119999999999997</v>
      </c>
      <c r="G15" s="92">
        <v>18</v>
      </c>
      <c r="H15" s="92">
        <f t="shared" si="2"/>
        <v>1.44</v>
      </c>
    </row>
    <row r="16" spans="1:8">
      <c r="B16" s="83" t="s">
        <v>264</v>
      </c>
      <c r="C16" s="92">
        <v>98</v>
      </c>
      <c r="D16" s="92">
        <f t="shared" si="0"/>
        <v>7.84</v>
      </c>
      <c r="E16" s="85">
        <v>98</v>
      </c>
      <c r="F16" s="85">
        <f t="shared" si="1"/>
        <v>7.84</v>
      </c>
      <c r="G16" s="92">
        <v>0</v>
      </c>
      <c r="H16" s="92">
        <f t="shared" si="2"/>
        <v>0</v>
      </c>
    </row>
    <row r="17" spans="2:8">
      <c r="B17" s="88" t="s">
        <v>265</v>
      </c>
      <c r="C17" s="93">
        <v>621</v>
      </c>
      <c r="D17" s="92">
        <f t="shared" si="0"/>
        <v>49.68</v>
      </c>
      <c r="E17" s="86">
        <v>2038</v>
      </c>
      <c r="F17" s="85">
        <f t="shared" si="1"/>
        <v>163.04</v>
      </c>
      <c r="G17" s="93">
        <v>15</v>
      </c>
      <c r="H17" s="92">
        <f t="shared" si="2"/>
        <v>1.2</v>
      </c>
    </row>
    <row r="18" spans="2:8">
      <c r="B18" s="72" t="s">
        <v>266</v>
      </c>
      <c r="C18" s="94">
        <f t="shared" ref="C18:H18" si="3">SUM(C7:C17)</f>
        <v>1795</v>
      </c>
      <c r="D18" s="94">
        <f t="shared" si="3"/>
        <v>143.6</v>
      </c>
      <c r="E18" s="74">
        <f t="shared" si="3"/>
        <v>7995</v>
      </c>
      <c r="F18" s="74">
        <f t="shared" si="3"/>
        <v>639.59999999999991</v>
      </c>
      <c r="G18" s="94">
        <f t="shared" si="3"/>
        <v>505</v>
      </c>
      <c r="H18" s="94">
        <f t="shared" si="3"/>
        <v>40.4</v>
      </c>
    </row>
    <row r="19" spans="2:8">
      <c r="C19" s="77"/>
      <c r="D19" s="77"/>
      <c r="E19" s="87"/>
      <c r="F19" s="87"/>
      <c r="G19" s="77"/>
      <c r="H19" s="77"/>
    </row>
    <row r="20" spans="2:8">
      <c r="B20" s="75" t="s">
        <v>267</v>
      </c>
      <c r="C20" s="77">
        <f>289+8328</f>
        <v>8617</v>
      </c>
      <c r="D20" s="77">
        <f>+C20*0.08</f>
        <v>689.36</v>
      </c>
      <c r="E20" s="87">
        <f>219+4052</f>
        <v>4271</v>
      </c>
      <c r="F20" s="87">
        <f>+E20*0.08</f>
        <v>341.68</v>
      </c>
      <c r="G20" s="77">
        <f>4230+49</f>
        <v>4279</v>
      </c>
      <c r="H20" s="77">
        <f>+G20*0.08</f>
        <v>342.32</v>
      </c>
    </row>
    <row r="21" spans="2:8">
      <c r="B21" s="75" t="s">
        <v>268</v>
      </c>
      <c r="C21" s="77">
        <f>15+605</f>
        <v>620</v>
      </c>
      <c r="D21" s="77">
        <f t="shared" ref="D21:D24" si="4">+C21*0.08</f>
        <v>49.6</v>
      </c>
      <c r="E21" s="87">
        <f>15+605</f>
        <v>620</v>
      </c>
      <c r="F21" s="87">
        <f t="shared" ref="F21:F24" si="5">+E21*0.08</f>
        <v>49.6</v>
      </c>
      <c r="G21" s="77">
        <v>0</v>
      </c>
      <c r="H21" s="77">
        <f t="shared" ref="H21:H24" si="6">+G21*0.08</f>
        <v>0</v>
      </c>
    </row>
    <row r="22" spans="2:8">
      <c r="B22" s="75" t="s">
        <v>269</v>
      </c>
      <c r="C22" s="77">
        <v>9171</v>
      </c>
      <c r="D22" s="77">
        <f t="shared" si="4"/>
        <v>733.68000000000006</v>
      </c>
      <c r="E22" s="87">
        <v>8916</v>
      </c>
      <c r="F22" s="87">
        <f t="shared" si="5"/>
        <v>713.28</v>
      </c>
      <c r="G22" s="77">
        <v>255</v>
      </c>
      <c r="H22" s="77">
        <f t="shared" si="6"/>
        <v>20.400000000000002</v>
      </c>
    </row>
    <row r="23" spans="2:8">
      <c r="B23" s="75" t="s">
        <v>270</v>
      </c>
      <c r="C23" s="77">
        <v>6784</v>
      </c>
      <c r="D23" s="77">
        <f t="shared" si="4"/>
        <v>542.72</v>
      </c>
      <c r="E23" s="87">
        <v>6781</v>
      </c>
      <c r="F23" s="87">
        <f t="shared" si="5"/>
        <v>542.48</v>
      </c>
      <c r="G23" s="77">
        <v>3</v>
      </c>
      <c r="H23" s="77">
        <f t="shared" si="6"/>
        <v>0.24</v>
      </c>
    </row>
    <row r="24" spans="2:8">
      <c r="B24" s="75" t="s">
        <v>271</v>
      </c>
      <c r="C24" s="77">
        <v>3807</v>
      </c>
      <c r="D24" s="77">
        <f t="shared" si="4"/>
        <v>304.56</v>
      </c>
      <c r="E24" s="87">
        <v>3807</v>
      </c>
      <c r="F24" s="87">
        <f t="shared" si="5"/>
        <v>304.56</v>
      </c>
      <c r="G24" s="77">
        <v>0</v>
      </c>
      <c r="H24" s="77">
        <f t="shared" si="6"/>
        <v>0</v>
      </c>
    </row>
    <row r="25" spans="2:8">
      <c r="B25" s="72" t="s">
        <v>272</v>
      </c>
      <c r="C25" s="94">
        <f>SUM(C20:C24)</f>
        <v>28999</v>
      </c>
      <c r="D25" s="94">
        <f>SUM(D20:D24)</f>
        <v>2319.92</v>
      </c>
      <c r="E25" s="74">
        <f>SUM(E20:E24)</f>
        <v>24395</v>
      </c>
      <c r="F25" s="74">
        <f>SUM(F20:F24)</f>
        <v>1951.6</v>
      </c>
      <c r="G25" s="94">
        <f t="shared" ref="G25:H25" si="7">SUM(G20:G24)</f>
        <v>4537</v>
      </c>
      <c r="H25" s="94">
        <f t="shared" si="7"/>
        <v>362.96</v>
      </c>
    </row>
    <row r="26" spans="2:8">
      <c r="B26" s="95" t="s">
        <v>273</v>
      </c>
      <c r="C26" s="89">
        <f>+C18+C25</f>
        <v>30794</v>
      </c>
      <c r="D26" s="89">
        <f>+D18+D25</f>
        <v>2463.52</v>
      </c>
      <c r="E26" s="90">
        <f>+E18+E25</f>
        <v>32390</v>
      </c>
      <c r="F26" s="90">
        <f>+F18+F25</f>
        <v>2591.1999999999998</v>
      </c>
      <c r="G26" s="89">
        <f t="shared" ref="G26:H26" si="8">+G18+G25</f>
        <v>5042</v>
      </c>
      <c r="H26" s="89">
        <f t="shared" si="8"/>
        <v>403.35999999999996</v>
      </c>
    </row>
    <row r="27" spans="2:8">
      <c r="C27" s="77"/>
      <c r="D27" s="77"/>
      <c r="E27" s="87"/>
      <c r="F27" s="87"/>
      <c r="G27" s="77"/>
      <c r="H27" s="77"/>
    </row>
    <row r="28" spans="2:8">
      <c r="B28" s="81" t="s">
        <v>274</v>
      </c>
      <c r="C28" s="91">
        <v>0</v>
      </c>
      <c r="D28" s="91">
        <f>+C28*0.08</f>
        <v>0</v>
      </c>
      <c r="E28" s="82">
        <v>0</v>
      </c>
      <c r="F28" s="82">
        <f>+E28*0.08</f>
        <v>0</v>
      </c>
      <c r="G28" s="91">
        <v>0</v>
      </c>
      <c r="H28" s="91">
        <f>+G28*0.08</f>
        <v>0</v>
      </c>
    </row>
    <row r="29" spans="2:8">
      <c r="B29" s="83" t="s">
        <v>275</v>
      </c>
      <c r="C29" s="92">
        <v>0</v>
      </c>
      <c r="D29" s="92">
        <f>+C29*0.08</f>
        <v>0</v>
      </c>
      <c r="E29" s="85">
        <v>0</v>
      </c>
      <c r="F29" s="85">
        <f>+E29*0.08</f>
        <v>0</v>
      </c>
      <c r="G29" s="92">
        <v>0</v>
      </c>
      <c r="H29" s="92">
        <f>+G29*0.08</f>
        <v>0</v>
      </c>
    </row>
    <row r="30" spans="2:8">
      <c r="B30" s="83" t="s">
        <v>276</v>
      </c>
      <c r="C30" s="92">
        <v>0</v>
      </c>
      <c r="D30" s="92">
        <f t="shared" ref="D30:D31" si="9">+C30*0.08</f>
        <v>0</v>
      </c>
      <c r="E30" s="85">
        <v>0</v>
      </c>
      <c r="F30" s="85">
        <f t="shared" ref="F30:F31" si="10">+E30*0.08</f>
        <v>0</v>
      </c>
      <c r="G30" s="92">
        <v>0</v>
      </c>
      <c r="H30" s="92">
        <f t="shared" ref="H30:H31" si="11">+G30*0.08</f>
        <v>0</v>
      </c>
    </row>
    <row r="31" spans="2:8">
      <c r="B31" s="88" t="s">
        <v>277</v>
      </c>
      <c r="C31" s="93">
        <v>554</v>
      </c>
      <c r="D31" s="92">
        <f t="shared" si="9"/>
        <v>44.32</v>
      </c>
      <c r="E31" s="86">
        <v>55</v>
      </c>
      <c r="F31" s="85">
        <f t="shared" si="10"/>
        <v>4.4000000000000004</v>
      </c>
      <c r="G31" s="93">
        <v>498</v>
      </c>
      <c r="H31" s="92">
        <f t="shared" si="11"/>
        <v>39.840000000000003</v>
      </c>
    </row>
    <row r="32" spans="2:8">
      <c r="B32" s="72" t="s">
        <v>278</v>
      </c>
      <c r="C32" s="94">
        <f t="shared" ref="C32:H32" si="12">SUM(C28:C31)</f>
        <v>554</v>
      </c>
      <c r="D32" s="94">
        <f t="shared" si="12"/>
        <v>44.32</v>
      </c>
      <c r="E32" s="74">
        <f t="shared" si="12"/>
        <v>55</v>
      </c>
      <c r="F32" s="74">
        <f t="shared" si="12"/>
        <v>4.4000000000000004</v>
      </c>
      <c r="G32" s="94">
        <f t="shared" si="12"/>
        <v>498</v>
      </c>
      <c r="H32" s="94">
        <f t="shared" si="12"/>
        <v>39.840000000000003</v>
      </c>
    </row>
    <row r="33" spans="2:8">
      <c r="B33" s="72"/>
      <c r="C33" s="94"/>
      <c r="D33" s="94"/>
      <c r="E33" s="74"/>
      <c r="F33" s="74"/>
      <c r="G33" s="94"/>
      <c r="H33" s="94"/>
    </row>
    <row r="34" spans="2:8">
      <c r="B34" s="79" t="s">
        <v>279</v>
      </c>
      <c r="C34" s="96">
        <v>2582</v>
      </c>
      <c r="D34" s="96">
        <f>+C34*0.08</f>
        <v>206.56</v>
      </c>
      <c r="E34" s="97">
        <v>2434</v>
      </c>
      <c r="F34" s="97">
        <f>+E34*0.08</f>
        <v>194.72</v>
      </c>
      <c r="G34" s="96">
        <v>477</v>
      </c>
      <c r="H34" s="96">
        <f>+G34*0.08</f>
        <v>38.160000000000004</v>
      </c>
    </row>
    <row r="35" spans="2:8">
      <c r="B35" s="79" t="s">
        <v>280</v>
      </c>
      <c r="C35" s="96">
        <v>0</v>
      </c>
      <c r="D35" s="96">
        <f>+C35*0.08</f>
        <v>0</v>
      </c>
      <c r="E35" s="97">
        <v>0</v>
      </c>
      <c r="F35" s="97">
        <f>+E35*0.08</f>
        <v>0</v>
      </c>
      <c r="G35" s="96">
        <v>0</v>
      </c>
      <c r="H35" s="96">
        <f>+G35*0.08</f>
        <v>0</v>
      </c>
    </row>
    <row r="36" spans="2:8">
      <c r="B36" s="72" t="s">
        <v>281</v>
      </c>
      <c r="C36" s="94">
        <f>+C26+C32+C34</f>
        <v>33930</v>
      </c>
      <c r="D36" s="94">
        <f>+D26+D32+D34</f>
        <v>2714.4</v>
      </c>
      <c r="E36" s="74">
        <f>+E26+E32+E34</f>
        <v>34879</v>
      </c>
      <c r="F36" s="74">
        <f>+F26+F32+F34</f>
        <v>2790.3199999999997</v>
      </c>
      <c r="G36" s="94">
        <f t="shared" ref="G36:H36" si="13">+G26+G32+G34</f>
        <v>6017</v>
      </c>
      <c r="H36" s="94">
        <f t="shared" si="13"/>
        <v>481.35999999999996</v>
      </c>
    </row>
    <row r="37" spans="2:8">
      <c r="B37" s="79" t="s">
        <v>282</v>
      </c>
      <c r="C37" s="96">
        <v>460</v>
      </c>
      <c r="D37" s="96">
        <f>+C37*0.08</f>
        <v>36.800000000000004</v>
      </c>
      <c r="E37" s="97">
        <v>0</v>
      </c>
      <c r="F37" s="97">
        <f>+E37*0.08</f>
        <v>0</v>
      </c>
      <c r="G37" s="96">
        <v>3944</v>
      </c>
      <c r="H37" s="96">
        <f>+G37*0.08</f>
        <v>315.52</v>
      </c>
    </row>
    <row r="38" spans="2:8">
      <c r="B38" s="72" t="s">
        <v>283</v>
      </c>
      <c r="C38" s="94">
        <f>+C36+C37</f>
        <v>34390</v>
      </c>
      <c r="D38" s="94">
        <f>+D36+D37</f>
        <v>2751.2000000000003</v>
      </c>
      <c r="E38" s="74">
        <f>+E36+E37</f>
        <v>34879</v>
      </c>
      <c r="F38" s="74">
        <f>+F36+F37</f>
        <v>2790.3199999999997</v>
      </c>
      <c r="G38" s="94">
        <f t="shared" ref="G38:H38" si="14">+G36+G37</f>
        <v>9961</v>
      </c>
      <c r="H38" s="94">
        <f t="shared" si="14"/>
        <v>796.87999999999988</v>
      </c>
    </row>
    <row r="41" spans="2:8">
      <c r="B41" s="291" t="s">
        <v>585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0"/>
  <sheetViews>
    <sheetView showGridLines="0" zoomScaleNormal="100" workbookViewId="0"/>
  </sheetViews>
  <sheetFormatPr baseColWidth="10" defaultRowHeight="15"/>
  <cols>
    <col min="1" max="1" width="3" style="75" customWidth="1"/>
    <col min="2" max="2" width="39.42578125" style="75" bestFit="1" customWidth="1"/>
    <col min="3" max="4" width="20.5703125" style="75" customWidth="1"/>
    <col min="5" max="5" width="7.5703125" style="75" customWidth="1"/>
    <col min="6" max="6" width="20.5703125" style="75" customWidth="1"/>
    <col min="7" max="7" width="8.140625" style="75" customWidth="1"/>
    <col min="8" max="8" width="20.5703125" style="75" customWidth="1"/>
    <col min="9" max="16384" width="11.42578125" style="75"/>
  </cols>
  <sheetData>
    <row r="1" spans="1:8" ht="6" customHeight="1"/>
    <row r="2" spans="1:8">
      <c r="A2" s="454" t="s">
        <v>28</v>
      </c>
      <c r="B2" s="454"/>
      <c r="C2" s="454"/>
      <c r="D2" s="454"/>
    </row>
    <row r="4" spans="1:8">
      <c r="B4" s="68" t="s">
        <v>9</v>
      </c>
    </row>
    <row r="5" spans="1:8">
      <c r="B5" s="98"/>
      <c r="C5" s="94" t="s">
        <v>284</v>
      </c>
      <c r="D5" s="80" t="s">
        <v>244</v>
      </c>
      <c r="E5" s="80"/>
      <c r="F5" s="80" t="s">
        <v>245</v>
      </c>
      <c r="G5" s="80"/>
      <c r="H5" s="80" t="s">
        <v>246</v>
      </c>
    </row>
    <row r="6" spans="1:8">
      <c r="B6" s="99" t="s">
        <v>285</v>
      </c>
      <c r="C6" s="100"/>
      <c r="D6" s="101">
        <v>34390</v>
      </c>
      <c r="E6" s="101"/>
      <c r="F6" s="101">
        <v>34880</v>
      </c>
      <c r="G6" s="101"/>
      <c r="H6" s="101">
        <v>9961</v>
      </c>
    </row>
    <row r="7" spans="1:8">
      <c r="B7" s="79" t="s">
        <v>286</v>
      </c>
      <c r="C7" s="135">
        <v>4.5</v>
      </c>
      <c r="D7" s="97">
        <f>+D6*$C$7/100</f>
        <v>1547.55</v>
      </c>
      <c r="E7" s="97"/>
      <c r="F7" s="97">
        <f>+F6*$C$7/100</f>
        <v>1569.6</v>
      </c>
      <c r="G7" s="97"/>
      <c r="H7" s="97">
        <f>+H6*$C$7/100</f>
        <v>448.245</v>
      </c>
    </row>
    <row r="8" spans="1:8">
      <c r="B8" s="99" t="s">
        <v>287</v>
      </c>
      <c r="C8" s="102"/>
      <c r="D8" s="87"/>
      <c r="E8" s="87"/>
      <c r="F8" s="87"/>
      <c r="G8" s="87"/>
      <c r="H8" s="87"/>
    </row>
    <row r="9" spans="1:8">
      <c r="B9" s="75" t="s">
        <v>12</v>
      </c>
      <c r="C9" s="136">
        <v>2.5</v>
      </c>
      <c r="D9" s="87">
        <f>+D6*C9/100</f>
        <v>859.75</v>
      </c>
      <c r="E9" s="87"/>
      <c r="F9" s="87">
        <f>+F6*C9/100</f>
        <v>872</v>
      </c>
      <c r="G9" s="87"/>
      <c r="H9" s="87">
        <f>+H6*C9/100</f>
        <v>249.02500000000001</v>
      </c>
    </row>
    <row r="10" spans="1:8">
      <c r="B10" s="75" t="s">
        <v>288</v>
      </c>
      <c r="C10" s="136">
        <v>3</v>
      </c>
      <c r="D10" s="87">
        <f>+D6*C10/100</f>
        <v>1031.7</v>
      </c>
      <c r="E10" s="87"/>
      <c r="F10" s="87">
        <f>+F6*C10/100</f>
        <v>1046.4000000000001</v>
      </c>
      <c r="G10" s="87"/>
      <c r="H10" s="87">
        <f>+H6*C10/100</f>
        <v>298.83</v>
      </c>
    </row>
    <row r="11" spans="1:8">
      <c r="B11" s="75" t="s">
        <v>289</v>
      </c>
      <c r="C11" s="136">
        <v>2</v>
      </c>
      <c r="D11" s="87">
        <f>+D6*C11/100</f>
        <v>687.8</v>
      </c>
      <c r="E11" s="87"/>
      <c r="F11" s="87">
        <f>+F6*C11/100</f>
        <v>697.6</v>
      </c>
      <c r="G11" s="87"/>
      <c r="H11" s="87">
        <f>+H6*C11/100</f>
        <v>199.22</v>
      </c>
    </row>
    <row r="12" spans="1:8">
      <c r="B12" s="72" t="s">
        <v>290</v>
      </c>
      <c r="C12" s="94"/>
      <c r="D12" s="74">
        <f>SUM(D9:D11)</f>
        <v>2579.25</v>
      </c>
      <c r="E12" s="74"/>
      <c r="F12" s="74">
        <f>SUM(F9:F11)</f>
        <v>2616</v>
      </c>
      <c r="G12" s="74"/>
      <c r="H12" s="74">
        <f>SUM(H9:H11)</f>
        <v>747.07500000000005</v>
      </c>
    </row>
    <row r="13" spans="1:8">
      <c r="B13" s="75" t="s">
        <v>16</v>
      </c>
      <c r="C13" s="77"/>
      <c r="D13" s="87">
        <v>1368</v>
      </c>
      <c r="E13" s="87"/>
      <c r="F13" s="87">
        <v>1117</v>
      </c>
      <c r="G13" s="87"/>
      <c r="H13" s="87">
        <v>1475</v>
      </c>
    </row>
    <row r="14" spans="1:8">
      <c r="B14" s="72" t="s">
        <v>291</v>
      </c>
      <c r="C14" s="72"/>
      <c r="D14" s="103">
        <v>19.600000000000001</v>
      </c>
      <c r="E14" s="103"/>
      <c r="F14" s="103">
        <v>18.8</v>
      </c>
      <c r="G14" s="103"/>
      <c r="H14" s="103">
        <v>15.7</v>
      </c>
    </row>
    <row r="15" spans="1:8">
      <c r="B15" s="75" t="s">
        <v>292</v>
      </c>
      <c r="D15" s="104">
        <v>17.600000000000001</v>
      </c>
      <c r="E15" s="104"/>
      <c r="F15" s="104">
        <v>16.8</v>
      </c>
      <c r="G15" s="104"/>
      <c r="H15" s="104">
        <v>15.7</v>
      </c>
    </row>
    <row r="16" spans="1:8">
      <c r="B16" s="75" t="s">
        <v>293</v>
      </c>
      <c r="D16" s="104">
        <v>2</v>
      </c>
      <c r="E16" s="104"/>
      <c r="F16" s="104">
        <v>2</v>
      </c>
      <c r="G16" s="104"/>
      <c r="H16" s="104">
        <v>0</v>
      </c>
    </row>
    <row r="17" spans="2:8">
      <c r="B17" s="72" t="s">
        <v>294</v>
      </c>
      <c r="C17" s="72"/>
      <c r="D17" s="103">
        <v>16</v>
      </c>
      <c r="E17" s="103"/>
      <c r="F17" s="103">
        <v>15.174884097631832</v>
      </c>
      <c r="G17" s="103"/>
      <c r="H17" s="103">
        <v>15.7</v>
      </c>
    </row>
    <row r="20" spans="2:8">
      <c r="B20" s="291" t="s">
        <v>585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39</vt:i4>
      </vt:variant>
      <vt:variant>
        <vt:lpstr>Navngitte områder</vt:lpstr>
      </vt:variant>
      <vt:variant>
        <vt:i4>2</vt:i4>
      </vt:variant>
    </vt:vector>
  </HeadingPairs>
  <TitlesOfParts>
    <vt:vector size="41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2019-08-13T13:32:21Z</dcterms:modified>
</cp:coreProperties>
</file>